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I:\MARCELA\Planilhas de custo\PLANILHAS CREDENCIAMENTO\"/>
    </mc:Choice>
  </mc:AlternateContent>
  <xr:revisionPtr revIDLastSave="0" documentId="8_{DAA5EB8F-B02C-41B2-A47D-B57B71FE01FC}" xr6:coauthVersionLast="47" xr6:coauthVersionMax="47" xr10:uidLastSave="{00000000-0000-0000-0000-000000000000}"/>
  <bookViews>
    <workbookView xWindow="-13620" yWindow="15" windowWidth="13740" windowHeight="23640" xr2:uid="{0D1CF7BC-EF9C-4C1A-BCA8-17B834D92135}"/>
  </bookViews>
  <sheets>
    <sheet name="Motorista de Carro Pesado" sheetId="2" r:id="rId1"/>
    <sheet name="Referências" sheetId="1" r:id="rId2"/>
    <sheet name="Encargos Sociais" sheetId="3" r:id="rId3"/>
  </sheets>
  <externalReferences>
    <externalReference r:id="rId4"/>
  </externalReferences>
  <definedNames>
    <definedName name="_xlnm.Print_Area" localSheetId="2">'Encargos Sociais'!$A$1:$C$36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35" i="2"/>
  <c r="D37" i="2" s="1"/>
  <c r="B9" i="2" l="1"/>
  <c r="D23" i="2"/>
  <c r="D26" i="2" s="1"/>
  <c r="D39" i="2" s="1"/>
  <c r="D44" i="2" s="1"/>
  <c r="C28" i="3"/>
  <c r="C27" i="3"/>
  <c r="C25" i="3"/>
  <c r="C24" i="3"/>
  <c r="C17" i="3"/>
  <c r="C16" i="3"/>
  <c r="C14" i="3"/>
  <c r="C95" i="2"/>
  <c r="D46" i="2" l="1"/>
  <c r="B8" i="2"/>
  <c r="C26" i="3"/>
  <c r="C29" i="3" s="1"/>
  <c r="C22" i="3"/>
  <c r="C31" i="3" s="1"/>
  <c r="C32" i="3"/>
  <c r="C33" i="3" l="1"/>
  <c r="C34" i="3" s="1"/>
  <c r="B10" i="2" l="1"/>
  <c r="B11" i="2" s="1"/>
  <c r="D13" i="2" s="1"/>
  <c r="D9" i="2" l="1"/>
  <c r="D8" i="2"/>
  <c r="D10" i="2"/>
  <c r="D11" i="2" l="1"/>
</calcChain>
</file>

<file path=xl/sharedStrings.xml><?xml version="1.0" encoding="utf-8"?>
<sst xmlns="http://schemas.openxmlformats.org/spreadsheetml/2006/main" count="189" uniqueCount="144">
  <si>
    <t>Síntese dos custos</t>
  </si>
  <si>
    <t>Item</t>
  </si>
  <si>
    <t>Custo (R$/mês)</t>
  </si>
  <si>
    <t>%</t>
  </si>
  <si>
    <t>Síntese de quantitativos</t>
  </si>
  <si>
    <t>Mão-de-obra</t>
  </si>
  <si>
    <t>Quantidade</t>
  </si>
  <si>
    <t>1. Mão-de-obra</t>
  </si>
  <si>
    <t>Discriminação</t>
  </si>
  <si>
    <t>Unidade</t>
  </si>
  <si>
    <t>Preço unitário</t>
  </si>
  <si>
    <t>Salário Normal</t>
  </si>
  <si>
    <t>mês</t>
  </si>
  <si>
    <t>Encargos Sociais</t>
  </si>
  <si>
    <t>Total do Efetivo</t>
  </si>
  <si>
    <t>unidade</t>
  </si>
  <si>
    <t>par</t>
  </si>
  <si>
    <t>Benefícios e despesas indiretas</t>
  </si>
  <si>
    <t>Grupo A</t>
  </si>
  <si>
    <t>INSS</t>
  </si>
  <si>
    <t>FGTS</t>
  </si>
  <si>
    <t>Seg. Acid. Trabalho</t>
  </si>
  <si>
    <t>Salário Educação</t>
  </si>
  <si>
    <t>Sebrae</t>
  </si>
  <si>
    <t>Sesi/Sesc/DPC/Faer</t>
  </si>
  <si>
    <t>Senai/Senac/DPC/Faer</t>
  </si>
  <si>
    <t>Incra</t>
  </si>
  <si>
    <t>Sub-total</t>
  </si>
  <si>
    <t>Grupo B</t>
  </si>
  <si>
    <t>Grupo C</t>
  </si>
  <si>
    <t>Incidência cumulativa</t>
  </si>
  <si>
    <t>Grupo A sobre Grupo B</t>
  </si>
  <si>
    <t>FGTS sobre  Aviso Prévio</t>
  </si>
  <si>
    <t>Composição do BDI - Benefícios e Despesas Indiretas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</si>
  <si>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</si>
  <si>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</si>
  <si>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</si>
  <si>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</si>
  <si>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</si>
  <si>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</si>
  <si>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</si>
  <si>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</si>
  <si>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</si>
  <si>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</si>
  <si>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Tributos - PIS/COFINS</t>
  </si>
  <si>
    <t>Fórmula para o cálculo do BDI:</t>
  </si>
  <si>
    <t>{[(1+AC+SRG) x (1+L) x (1+DF)] / (1-T)} -1</t>
  </si>
  <si>
    <t>Resultado do cálculo do BDI:</t>
  </si>
  <si>
    <t>Valor</t>
  </si>
  <si>
    <t>Convenção</t>
  </si>
  <si>
    <t>Referência</t>
  </si>
  <si>
    <t xml:space="preserve">2. Composição dos Encargos Sociais </t>
  </si>
  <si>
    <t>Código</t>
  </si>
  <si>
    <t>Descrição</t>
  </si>
  <si>
    <t>A1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</si>
  <si>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</si>
  <si>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</si>
  <si>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</si>
  <si>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</si>
  <si>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</si>
  <si>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</si>
  <si>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</si>
  <si>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</si>
  <si>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</si>
  <si>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</si>
  <si>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</si>
  <si>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</si>
  <si>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</si>
  <si>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A</t>
  </si>
  <si>
    <t>SOMA GRUPO A</t>
  </si>
  <si>
    <t>B1</t>
  </si>
  <si>
    <t>Férias gozadas</t>
  </si>
  <si>
    <t>B2</t>
  </si>
  <si>
    <t>13º salário</t>
  </si>
  <si>
    <t>B3</t>
  </si>
  <si>
    <t>Licença Paternidade</t>
  </si>
  <si>
    <t>B4</t>
  </si>
  <si>
    <t>Faltas justificadas</t>
  </si>
  <si>
    <t>B5</t>
  </si>
  <si>
    <t>Auxilio acidente de trabalho</t>
  </si>
  <si>
    <t>B6</t>
  </si>
  <si>
    <t>Auxilio doença</t>
  </si>
  <si>
    <t>B</t>
  </si>
  <si>
    <t>SOMA GRUPO B</t>
  </si>
  <si>
    <t>C1</t>
  </si>
  <si>
    <t>Aviso prévio indenizado</t>
  </si>
  <si>
    <t>C2</t>
  </si>
  <si>
    <t xml:space="preserve">Férias indenizadas </t>
  </si>
  <si>
    <t>C3</t>
  </si>
  <si>
    <t>Férias indenizadas s/ aviso previo inden.</t>
  </si>
  <si>
    <t>C4</t>
  </si>
  <si>
    <t>Depósito rescisão sem justa causa</t>
  </si>
  <si>
    <t>C5</t>
  </si>
  <si>
    <t>Indenização adicional</t>
  </si>
  <si>
    <t>C</t>
  </si>
  <si>
    <t>SOMA GRUPO C</t>
  </si>
  <si>
    <t>D1</t>
  </si>
  <si>
    <t>Reincidência de Grupo A sobre Grupo B</t>
  </si>
  <si>
    <t>D2</t>
  </si>
  <si>
    <t>Reincidência de FGTS sobre aviso prévio indenizado</t>
  </si>
  <si>
    <t>D</t>
  </si>
  <si>
    <t>SOMA GRUPO D</t>
  </si>
  <si>
    <t>SOMA (A+B+C+D)</t>
  </si>
  <si>
    <t>Total Encargos Sociais</t>
  </si>
  <si>
    <t>Marcela Abigail Bertola Abade</t>
  </si>
  <si>
    <t>Contadora - CRC/RS - 104521/O-8</t>
  </si>
  <si>
    <t>3. Benefícios e Despesas Indiretas - BDI</t>
  </si>
  <si>
    <t>CUSTOS PESSOAIS</t>
  </si>
  <si>
    <t>2. Equipamentos de Proteção Individual</t>
  </si>
  <si>
    <t>EQUIPAMENTOS DE PROTEÇÃO INDIVIDUAL</t>
  </si>
  <si>
    <t>Custo Mensal com EPI's</t>
  </si>
  <si>
    <t>Custo mensal total</t>
  </si>
  <si>
    <t>Custo mensal com as despesas operacionais</t>
  </si>
  <si>
    <t>1. Mão de Obra</t>
  </si>
  <si>
    <t>2. EPI's</t>
  </si>
  <si>
    <t>3. BDI</t>
  </si>
  <si>
    <t>Custo Mensal (220h)</t>
  </si>
  <si>
    <t>Valor Hora</t>
  </si>
  <si>
    <t>Auxílio Alimentação</t>
  </si>
  <si>
    <t>Aux. Transporte</t>
  </si>
  <si>
    <t>Não há valor fixo estipulado.</t>
  </si>
  <si>
    <t>Luvas de proteção</t>
  </si>
  <si>
    <t>Preço Total</t>
  </si>
  <si>
    <t>Fonte TCE: https://tcers.tc.br/repo/orientacoes_gestores/Planilha_modelo_TCE</t>
  </si>
  <si>
    <t>Planilha de Composição de Custos (Motorista de Carro Pesado)</t>
  </si>
  <si>
    <t>Motorista de Carro Pesado</t>
  </si>
  <si>
    <t>Auxílio Refeição</t>
  </si>
  <si>
    <t>Capacete de segurança</t>
  </si>
  <si>
    <t>Botina de segurança</t>
  </si>
  <si>
    <t>Óculos de segurança</t>
  </si>
  <si>
    <t>Protetor auricular</t>
  </si>
  <si>
    <t>Colete refletivo</t>
  </si>
  <si>
    <t>Aux. Alimentação (mês)</t>
  </si>
  <si>
    <t>https://www.mercadolivre.com.br/capacete-seguranca-c-carneira-obra-construco-civil-worker-cor-azul/p/MLB27079152</t>
  </si>
  <si>
    <t>https://www.wfepi.com.br/luvas-de-seguranca</t>
  </si>
  <si>
    <t>https://produto.mercadolivre.com.br/MLB-3355392863-bota-botina-seguranca-bico-pvc-eletricista-bidensidade-epi-_JM</t>
  </si>
  <si>
    <t>https://www.wfepi.com.br/oculos-de-seguranca-vvision-500-ar-ca-42719</t>
  </si>
  <si>
    <t>https://www.wfepi.com.br/protetor-auricular/protetor-auricular-millenium-16db-silicone-ca-11882</t>
  </si>
  <si>
    <t>https://www.amazon.com.br/Colete-Refletivo-Seguran%C3%A7a-Sinaliza%C3%A7%C3%A3o-Fluorescente</t>
  </si>
  <si>
    <t>Motorista Carro Pesado</t>
  </si>
  <si>
    <t>Aux. Refeição (mês)</t>
  </si>
  <si>
    <t>CBO 7825-10 - Motorista de Carro Pesado</t>
  </si>
  <si>
    <t>https://sinecarga.org.br/wp/wp-content/uploads/2025/05/ACT-2025-registrada.pdf</t>
  </si>
  <si>
    <t>Obs: CCT vigente até 30/04/2026 e não há valor fixo de vale transporte para incluirmos no custo.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</si>
</sst>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&quot;R$ &quot;#,##0.00"/>
    <numFmt numFmtId="166" formatCode="&quot;R$ &quot;#,##0.00_);\(&quot;R$ &quot;#,##0.00\)"/>
    <numFmt numFmtId="167" formatCode="&quot;R$&quot;\ #,##0.00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4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3"/>
      <color theme="1"/>
      <name val="Arial"/>
      <family val="2"/>
    </font>
    <font>
      <u/>
      <sz val="10"/>
      <color indexed="12"/>
      <name val="Arial"/>
      <family val="2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164">
    <xf numFmtId="0" fontId="0" fillId="0" borderId="0" xfId="0"/>
    <xf numFmtId="0" fontId="1" fillId="0" borderId="0" xfId="1" applyAlignment="1">
      <alignment vertical="center"/>
    </xf>
    <xf numFmtId="4" fontId="1" fillId="0" borderId="0" xfId="1" applyNumberFormat="1" applyAlignment="1">
      <alignment vertical="center"/>
    </xf>
    <xf numFmtId="164" fontId="0" fillId="0" borderId="0" xfId="2" applyFont="1" applyAlignment="1">
      <alignment vertical="center"/>
    </xf>
    <xf numFmtId="0" fontId="3" fillId="0" borderId="0" xfId="1" applyFont="1" applyAlignment="1">
      <alignment vertical="center"/>
    </xf>
    <xf numFmtId="164" fontId="0" fillId="0" borderId="0" xfId="2" applyFont="1" applyFill="1" applyAlignment="1">
      <alignment vertical="center"/>
    </xf>
    <xf numFmtId="164" fontId="4" fillId="0" borderId="0" xfId="2" applyFont="1" applyAlignment="1">
      <alignment vertical="center"/>
    </xf>
    <xf numFmtId="14" fontId="5" fillId="0" borderId="0" xfId="2" applyNumberFormat="1" applyFont="1" applyAlignment="1">
      <alignment vertical="center"/>
    </xf>
    <xf numFmtId="164" fontId="5" fillId="0" borderId="2" xfId="2" applyFont="1" applyBorder="1" applyAlignment="1">
      <alignment horizontal="center" vertical="center"/>
    </xf>
    <xf numFmtId="164" fontId="5" fillId="0" borderId="5" xfId="2" applyFont="1" applyBorder="1" applyAlignment="1">
      <alignment horizontal="center" vertical="center"/>
    </xf>
    <xf numFmtId="10" fontId="0" fillId="0" borderId="9" xfId="3" applyNumberFormat="1" applyFont="1" applyBorder="1" applyAlignment="1">
      <alignment vertical="center"/>
    </xf>
    <xf numFmtId="0" fontId="6" fillId="0" borderId="0" xfId="1" applyFont="1" applyAlignment="1">
      <alignment vertical="center"/>
    </xf>
    <xf numFmtId="10" fontId="5" fillId="0" borderId="14" xfId="3" applyNumberFormat="1" applyFont="1" applyBorder="1" applyAlignment="1">
      <alignment vertical="center"/>
    </xf>
    <xf numFmtId="164" fontId="5" fillId="0" borderId="0" xfId="2" applyFont="1" applyBorder="1" applyAlignment="1">
      <alignment vertical="center"/>
    </xf>
    <xf numFmtId="10" fontId="5" fillId="0" borderId="0" xfId="3" applyNumberFormat="1" applyFont="1" applyBorder="1" applyAlignment="1">
      <alignment vertical="center"/>
    </xf>
    <xf numFmtId="164" fontId="6" fillId="0" borderId="0" xfId="2" applyFont="1" applyAlignment="1">
      <alignment vertical="center"/>
    </xf>
    <xf numFmtId="164" fontId="5" fillId="0" borderId="0" xfId="2" applyFont="1" applyAlignment="1">
      <alignment vertical="center"/>
    </xf>
    <xf numFmtId="164" fontId="6" fillId="0" borderId="0" xfId="2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25" xfId="1" applyFont="1" applyBorder="1" applyAlignment="1">
      <alignment horizontal="center" vertical="center"/>
    </xf>
    <xf numFmtId="164" fontId="5" fillId="2" borderId="26" xfId="2" applyFont="1" applyFill="1" applyBorder="1" applyAlignment="1">
      <alignment vertical="center"/>
    </xf>
    <xf numFmtId="0" fontId="6" fillId="0" borderId="0" xfId="1" applyFont="1"/>
    <xf numFmtId="0" fontId="6" fillId="0" borderId="11" xfId="1" applyFont="1" applyBorder="1" applyAlignment="1">
      <alignment vertical="center"/>
    </xf>
    <xf numFmtId="0" fontId="4" fillId="0" borderId="0" xfId="1" applyFont="1" applyAlignment="1">
      <alignment vertical="center"/>
    </xf>
    <xf numFmtId="164" fontId="4" fillId="0" borderId="0" xfId="2" applyFont="1" applyBorder="1" applyAlignment="1">
      <alignment vertical="center"/>
    </xf>
    <xf numFmtId="164" fontId="6" fillId="0" borderId="25" xfId="2" applyFont="1" applyBorder="1" applyAlignment="1">
      <alignment vertical="center"/>
    </xf>
    <xf numFmtId="164" fontId="9" fillId="0" borderId="0" xfId="2" applyFont="1" applyBorder="1" applyAlignment="1">
      <alignment vertical="center"/>
    </xf>
    <xf numFmtId="9" fontId="9" fillId="0" borderId="0" xfId="3" applyFont="1" applyBorder="1" applyAlignment="1">
      <alignment vertical="center"/>
    </xf>
    <xf numFmtId="164" fontId="9" fillId="0" borderId="0" xfId="2" applyFont="1" applyAlignment="1">
      <alignment vertical="center"/>
    </xf>
    <xf numFmtId="0" fontId="9" fillId="0" borderId="0" xfId="1" applyFont="1" applyAlignment="1">
      <alignment vertical="center"/>
    </xf>
    <xf numFmtId="10" fontId="6" fillId="0" borderId="25" xfId="3" applyNumberFormat="1" applyFont="1" applyBorder="1" applyAlignment="1">
      <alignment vertical="center"/>
    </xf>
    <xf numFmtId="164" fontId="5" fillId="0" borderId="25" xfId="2" applyFont="1" applyBorder="1" applyAlignment="1">
      <alignment vertical="center"/>
    </xf>
    <xf numFmtId="10" fontId="5" fillId="0" borderId="25" xfId="3" applyNumberFormat="1" applyFont="1" applyBorder="1" applyAlignment="1">
      <alignment vertical="center"/>
    </xf>
    <xf numFmtId="10" fontId="9" fillId="0" borderId="0" xfId="3" applyNumberFormat="1" applyFont="1" applyBorder="1" applyAlignment="1">
      <alignment vertical="center"/>
    </xf>
    <xf numFmtId="164" fontId="0" fillId="0" borderId="0" xfId="2" applyFont="1" applyBorder="1" applyAlignment="1">
      <alignment vertical="center"/>
    </xf>
    <xf numFmtId="0" fontId="1" fillId="0" borderId="0" xfId="1"/>
    <xf numFmtId="0" fontId="5" fillId="0" borderId="0" xfId="1" applyFont="1" applyAlignment="1">
      <alignment horizontal="left" vertical="center"/>
    </xf>
    <xf numFmtId="0" fontId="6" fillId="0" borderId="27" xfId="1" applyFont="1" applyBorder="1" applyAlignment="1">
      <alignment horizontal="left" vertical="center"/>
    </xf>
    <xf numFmtId="0" fontId="6" fillId="0" borderId="4" xfId="1" applyFont="1" applyBorder="1" applyAlignment="1">
      <alignment horizontal="center" vertical="center"/>
    </xf>
    <xf numFmtId="10" fontId="6" fillId="0" borderId="5" xfId="1" applyNumberFormat="1" applyFont="1" applyBorder="1" applyAlignment="1">
      <alignment horizontal="center" vertical="center"/>
    </xf>
    <xf numFmtId="0" fontId="6" fillId="0" borderId="28" xfId="1" applyFont="1" applyBorder="1" applyAlignment="1">
      <alignment horizontal="left" vertical="center"/>
    </xf>
    <xf numFmtId="10" fontId="6" fillId="0" borderId="22" xfId="1" applyNumberFormat="1" applyFont="1" applyBorder="1" applyAlignment="1">
      <alignment horizontal="center" vertical="center"/>
    </xf>
    <xf numFmtId="164" fontId="8" fillId="0" borderId="0" xfId="2" applyFont="1" applyAlignment="1">
      <alignment vertical="center"/>
    </xf>
    <xf numFmtId="0" fontId="6" fillId="4" borderId="28" xfId="1" applyFont="1" applyFill="1" applyBorder="1" applyAlignment="1">
      <alignment horizontal="left" vertical="center"/>
    </xf>
    <xf numFmtId="0" fontId="6" fillId="0" borderId="29" xfId="1" applyFont="1" applyBorder="1" applyAlignment="1">
      <alignment horizontal="left" vertical="center"/>
    </xf>
    <xf numFmtId="10" fontId="6" fillId="0" borderId="31" xfId="1" applyNumberFormat="1" applyFont="1" applyBorder="1" applyAlignment="1">
      <alignment horizontal="center" vertical="center"/>
    </xf>
    <xf numFmtId="0" fontId="6" fillId="0" borderId="15" xfId="1" applyFont="1" applyBorder="1" applyAlignment="1">
      <alignment vertical="center"/>
    </xf>
    <xf numFmtId="0" fontId="6" fillId="0" borderId="16" xfId="1" applyFont="1" applyBorder="1" applyAlignment="1">
      <alignment vertical="center"/>
    </xf>
    <xf numFmtId="10" fontId="6" fillId="0" borderId="17" xfId="1" applyNumberFormat="1" applyFont="1" applyBorder="1" applyAlignment="1">
      <alignment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6" fillId="0" borderId="20" xfId="1" applyFont="1" applyBorder="1" applyAlignment="1">
      <alignment vertical="center"/>
    </xf>
    <xf numFmtId="0" fontId="5" fillId="0" borderId="10" xfId="1" applyFont="1" applyBorder="1" applyAlignment="1">
      <alignment vertical="center" wrapText="1"/>
    </xf>
    <xf numFmtId="10" fontId="5" fillId="0" borderId="14" xfId="1" applyNumberFormat="1" applyFont="1" applyBorder="1" applyAlignment="1">
      <alignment horizontal="center" vertical="center" wrapText="1"/>
    </xf>
    <xf numFmtId="0" fontId="6" fillId="0" borderId="28" xfId="1" applyFont="1" applyBorder="1" applyAlignment="1">
      <alignment horizontal="center" vertical="center"/>
    </xf>
    <xf numFmtId="167" fontId="6" fillId="0" borderId="25" xfId="1" applyNumberFormat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167" fontId="5" fillId="0" borderId="4" xfId="1" applyNumberFormat="1" applyFont="1" applyBorder="1" applyAlignment="1">
      <alignment horizontal="center" vertical="center"/>
    </xf>
    <xf numFmtId="167" fontId="6" fillId="0" borderId="30" xfId="1" applyNumberFormat="1" applyFont="1" applyBorder="1" applyAlignment="1">
      <alignment horizontal="center" vertical="center"/>
    </xf>
    <xf numFmtId="164" fontId="0" fillId="0" borderId="0" xfId="5" applyFont="1" applyAlignment="1">
      <alignment vertical="center"/>
    </xf>
    <xf numFmtId="4" fontId="4" fillId="0" borderId="0" xfId="1" applyNumberFormat="1" applyFont="1" applyAlignment="1">
      <alignment vertical="center"/>
    </xf>
    <xf numFmtId="164" fontId="11" fillId="0" borderId="0" xfId="5" applyFont="1" applyAlignment="1">
      <alignment vertical="center"/>
    </xf>
    <xf numFmtId="0" fontId="13" fillId="0" borderId="0" xfId="1" applyFont="1" applyAlignment="1">
      <alignment vertical="center"/>
    </xf>
    <xf numFmtId="0" fontId="14" fillId="0" borderId="28" xfId="1" applyFont="1" applyBorder="1" applyAlignment="1">
      <alignment horizontal="left" vertical="center"/>
    </xf>
    <xf numFmtId="0" fontId="14" fillId="0" borderId="25" xfId="1" applyFont="1" applyBorder="1" applyAlignment="1">
      <alignment horizontal="left" vertical="center"/>
    </xf>
    <xf numFmtId="0" fontId="14" fillId="0" borderId="22" xfId="1" applyFont="1" applyBorder="1" applyAlignment="1">
      <alignment horizontal="left" vertical="center"/>
    </xf>
    <xf numFmtId="0" fontId="14" fillId="0" borderId="0" xfId="1" applyFont="1" applyAlignment="1">
      <alignment horizontal="left" vertical="center"/>
    </xf>
    <xf numFmtId="10" fontId="14" fillId="0" borderId="22" xfId="1" applyNumberFormat="1" applyFont="1" applyBorder="1" applyAlignment="1">
      <alignment horizontal="right" vertical="center"/>
    </xf>
    <xf numFmtId="0" fontId="15" fillId="0" borderId="25" xfId="1" applyFont="1" applyBorder="1" applyAlignment="1">
      <alignment horizontal="left" vertical="center"/>
    </xf>
    <xf numFmtId="10" fontId="15" fillId="0" borderId="22" xfId="1" applyNumberFormat="1" applyFont="1" applyBorder="1" applyAlignment="1">
      <alignment horizontal="right" vertical="center"/>
    </xf>
    <xf numFmtId="0" fontId="14" fillId="7" borderId="28" xfId="1" applyFont="1" applyFill="1" applyBorder="1" applyAlignment="1">
      <alignment horizontal="left" vertical="center"/>
    </xf>
    <xf numFmtId="0" fontId="15" fillId="7" borderId="25" xfId="1" applyFont="1" applyFill="1" applyBorder="1" applyAlignment="1">
      <alignment horizontal="left" vertical="center"/>
    </xf>
    <xf numFmtId="10" fontId="15" fillId="7" borderId="22" xfId="1" applyNumberFormat="1" applyFont="1" applyFill="1" applyBorder="1" applyAlignment="1">
      <alignment horizontal="right" vertical="center"/>
    </xf>
    <xf numFmtId="0" fontId="16" fillId="0" borderId="25" xfId="1" applyFont="1" applyBorder="1" applyAlignment="1">
      <alignment horizontal="left" vertical="center"/>
    </xf>
    <xf numFmtId="0" fontId="17" fillId="0" borderId="0" xfId="1" applyFont="1" applyAlignment="1">
      <alignment horizontal="left" vertical="center"/>
    </xf>
    <xf numFmtId="10" fontId="6" fillId="0" borderId="0" xfId="1" applyNumberFormat="1" applyFont="1"/>
    <xf numFmtId="9" fontId="14" fillId="0" borderId="0" xfId="6" applyFont="1" applyBorder="1" applyAlignment="1">
      <alignment horizontal="right" vertical="center"/>
    </xf>
    <xf numFmtId="0" fontId="14" fillId="0" borderId="25" xfId="1" applyFont="1" applyBorder="1" applyAlignment="1">
      <alignment horizontal="left" vertical="center" wrapText="1"/>
    </xf>
    <xf numFmtId="0" fontId="14" fillId="8" borderId="29" xfId="1" applyFont="1" applyFill="1" applyBorder="1" applyAlignment="1">
      <alignment horizontal="left" vertical="center"/>
    </xf>
    <xf numFmtId="0" fontId="15" fillId="8" borderId="30" xfId="1" applyFont="1" applyFill="1" applyBorder="1" applyAlignment="1">
      <alignment horizontal="left" vertical="center"/>
    </xf>
    <xf numFmtId="10" fontId="15" fillId="8" borderId="31" xfId="1" applyNumberFormat="1" applyFont="1" applyFill="1" applyBorder="1" applyAlignment="1">
      <alignment horizontal="right" vertical="center"/>
    </xf>
    <xf numFmtId="0" fontId="15" fillId="0" borderId="0" xfId="1" applyFont="1" applyAlignment="1">
      <alignment horizontal="left" vertical="center"/>
    </xf>
    <xf numFmtId="10" fontId="15" fillId="0" borderId="0" xfId="1" applyNumberFormat="1" applyFont="1" applyAlignment="1">
      <alignment horizontal="right" vertical="center"/>
    </xf>
    <xf numFmtId="10" fontId="14" fillId="0" borderId="0" xfId="1" applyNumberFormat="1" applyFont="1" applyAlignment="1">
      <alignment horizontal="right" vertical="center"/>
    </xf>
    <xf numFmtId="0" fontId="18" fillId="0" borderId="0" xfId="1" applyFont="1" applyAlignment="1">
      <alignment horizontal="justify" vertical="center"/>
    </xf>
    <xf numFmtId="0" fontId="19" fillId="0" borderId="0" xfId="7" applyBorder="1" applyAlignment="1" applyProtection="1">
      <alignment horizontal="left" vertical="center"/>
    </xf>
    <xf numFmtId="0" fontId="12" fillId="0" borderId="0" xfId="1" applyFont="1"/>
    <xf numFmtId="0" fontId="14" fillId="0" borderId="0" xfId="1" applyFont="1" applyAlignment="1">
      <alignment horizontal="right" vertical="center"/>
    </xf>
    <xf numFmtId="0" fontId="19" fillId="0" borderId="0" xfId="7" applyBorder="1" applyAlignment="1" applyProtection="1">
      <alignment vertical="center"/>
    </xf>
    <xf numFmtId="0" fontId="6" fillId="0" borderId="29" xfId="1" applyFont="1" applyBorder="1" applyAlignment="1">
      <alignment horizontal="center" vertical="center"/>
    </xf>
    <xf numFmtId="164" fontId="5" fillId="0" borderId="5" xfId="2" applyFont="1" applyBorder="1" applyAlignment="1">
      <alignment horizontal="right" vertical="center"/>
    </xf>
    <xf numFmtId="1" fontId="6" fillId="0" borderId="31" xfId="2" applyNumberFormat="1" applyFont="1" applyBorder="1" applyAlignment="1">
      <alignment horizontal="center" vertical="center"/>
    </xf>
    <xf numFmtId="0" fontId="5" fillId="0" borderId="5" xfId="1" applyFont="1" applyBorder="1" applyAlignment="1">
      <alignment horizontal="left" vertical="center"/>
    </xf>
    <xf numFmtId="0" fontId="6" fillId="0" borderId="28" xfId="1" applyFont="1" applyBorder="1" applyAlignment="1">
      <alignment vertical="center"/>
    </xf>
    <xf numFmtId="167" fontId="6" fillId="0" borderId="35" xfId="1" applyNumberFormat="1" applyFont="1" applyBorder="1" applyAlignment="1">
      <alignment horizontal="center" vertical="center"/>
    </xf>
    <xf numFmtId="0" fontId="6" fillId="0" borderId="2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164" fontId="5" fillId="0" borderId="10" xfId="2" applyFont="1" applyBorder="1" applyAlignment="1">
      <alignment vertical="center"/>
    </xf>
    <xf numFmtId="164" fontId="6" fillId="0" borderId="6" xfId="2" applyFont="1" applyBorder="1" applyAlignment="1">
      <alignment vertical="center"/>
    </xf>
    <xf numFmtId="164" fontId="12" fillId="0" borderId="32" xfId="2" applyFont="1" applyBorder="1" applyAlignment="1">
      <alignment vertical="center"/>
    </xf>
    <xf numFmtId="164" fontId="5" fillId="3" borderId="14" xfId="2" applyFont="1" applyFill="1" applyBorder="1" applyAlignment="1">
      <alignment vertical="center"/>
    </xf>
    <xf numFmtId="167" fontId="5" fillId="0" borderId="25" xfId="1" applyNumberFormat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0" borderId="22" xfId="1" applyFont="1" applyBorder="1" applyAlignment="1">
      <alignment horizontal="left" vertical="center"/>
    </xf>
    <xf numFmtId="164" fontId="2" fillId="0" borderId="0" xfId="2" applyFont="1" applyAlignment="1">
      <alignment vertical="center"/>
    </xf>
    <xf numFmtId="43" fontId="1" fillId="0" borderId="0" xfId="1" applyNumberFormat="1" applyAlignment="1">
      <alignment vertical="center"/>
    </xf>
    <xf numFmtId="43" fontId="5" fillId="0" borderId="0" xfId="1" applyNumberFormat="1" applyFont="1" applyAlignment="1">
      <alignment vertical="center"/>
    </xf>
    <xf numFmtId="43" fontId="9" fillId="0" borderId="0" xfId="1" applyNumberFormat="1" applyFont="1" applyAlignment="1">
      <alignment vertical="center"/>
    </xf>
    <xf numFmtId="0" fontId="6" fillId="0" borderId="31" xfId="4" applyFont="1" applyBorder="1" applyAlignment="1">
      <alignment horizontal="left" vertical="center" wrapText="1"/>
    </xf>
    <xf numFmtId="0" fontId="10" fillId="0" borderId="22" xfId="4" applyBorder="1" applyAlignment="1">
      <alignment horizontal="left" vertical="center"/>
    </xf>
    <xf numFmtId="0" fontId="10" fillId="0" borderId="36" xfId="4" applyBorder="1" applyAlignment="1">
      <alignment horizontal="left" vertical="center"/>
    </xf>
    <xf numFmtId="0" fontId="10" fillId="0" borderId="31" xfId="4" applyBorder="1" applyAlignment="1">
      <alignment horizontal="left" vertical="center"/>
    </xf>
    <xf numFmtId="0" fontId="7" fillId="2" borderId="27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164" fontId="7" fillId="2" borderId="5" xfId="2" applyFont="1" applyFill="1" applyBorder="1" applyAlignment="1">
      <alignment horizontal="center" vertical="center"/>
    </xf>
    <xf numFmtId="164" fontId="5" fillId="2" borderId="31" xfId="2" applyFont="1" applyFill="1" applyBorder="1" applyAlignment="1">
      <alignment vertical="center"/>
    </xf>
    <xf numFmtId="164" fontId="6" fillId="0" borderId="22" xfId="2" applyFont="1" applyFill="1" applyBorder="1" applyAlignment="1">
      <alignment horizontal="center" vertical="center"/>
    </xf>
    <xf numFmtId="164" fontId="5" fillId="2" borderId="31" xfId="2" applyFont="1" applyFill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0" fontId="1" fillId="0" borderId="28" xfId="1" applyBorder="1" applyAlignment="1">
      <alignment vertical="center"/>
    </xf>
    <xf numFmtId="0" fontId="1" fillId="0" borderId="25" xfId="1" applyBorder="1" applyAlignment="1">
      <alignment horizontal="center" vertical="center"/>
    </xf>
    <xf numFmtId="0" fontId="1" fillId="0" borderId="28" xfId="1" applyBorder="1" applyAlignment="1">
      <alignment horizontal="center" vertical="center"/>
    </xf>
    <xf numFmtId="0" fontId="1" fillId="0" borderId="29" xfId="1" applyBorder="1" applyAlignment="1">
      <alignment vertical="center"/>
    </xf>
    <xf numFmtId="0" fontId="1" fillId="0" borderId="38" xfId="1" applyBorder="1" applyAlignment="1">
      <alignment horizontal="left" vertical="center" wrapText="1"/>
    </xf>
    <xf numFmtId="0" fontId="1" fillId="0" borderId="39" xfId="1" applyBorder="1" applyAlignment="1">
      <alignment horizontal="left" vertical="center" wrapText="1"/>
    </xf>
    <xf numFmtId="0" fontId="1" fillId="0" borderId="40" xfId="1" applyBorder="1" applyAlignment="1">
      <alignment horizontal="left" vertical="center" wrapText="1"/>
    </xf>
    <xf numFmtId="0" fontId="1" fillId="0" borderId="41" xfId="1" applyBorder="1" applyAlignment="1">
      <alignment horizontal="left" vertical="center" wrapText="1"/>
    </xf>
    <xf numFmtId="0" fontId="1" fillId="0" borderId="1" xfId="1" applyBorder="1" applyAlignment="1">
      <alignment horizontal="left" vertical="center" wrapText="1"/>
    </xf>
    <xf numFmtId="0" fontId="1" fillId="0" borderId="42" xfId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165" fontId="1" fillId="0" borderId="7" xfId="1" applyNumberFormat="1" applyBorder="1" applyAlignment="1">
      <alignment horizontal="right" vertical="center"/>
    </xf>
    <xf numFmtId="165" fontId="1" fillId="0" borderId="8" xfId="1" applyNumberFormat="1" applyBorder="1" applyAlignment="1">
      <alignment horizontal="right" vertical="center"/>
    </xf>
    <xf numFmtId="166" fontId="5" fillId="0" borderId="12" xfId="1" applyNumberFormat="1" applyFont="1" applyBorder="1" applyAlignment="1">
      <alignment horizontal="right" vertical="center"/>
    </xf>
    <xf numFmtId="166" fontId="5" fillId="0" borderId="13" xfId="1" applyNumberFormat="1" applyFont="1" applyBorder="1" applyAlignment="1">
      <alignment horizontal="right" vertical="center"/>
    </xf>
    <xf numFmtId="0" fontId="6" fillId="0" borderId="32" xfId="1" applyFont="1" applyBorder="1" applyAlignment="1">
      <alignment horizontal="left" vertical="center"/>
    </xf>
    <xf numFmtId="0" fontId="6" fillId="0" borderId="34" xfId="1" applyFont="1" applyBorder="1" applyAlignment="1">
      <alignment horizontal="left" vertical="center"/>
    </xf>
    <xf numFmtId="0" fontId="6" fillId="0" borderId="33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4" xfId="1" applyFont="1" applyBorder="1" applyAlignment="1">
      <alignment horizontal="left" vertical="center"/>
    </xf>
    <xf numFmtId="0" fontId="6" fillId="0" borderId="29" xfId="1" applyFont="1" applyBorder="1" applyAlignment="1">
      <alignment horizontal="left" vertical="center"/>
    </xf>
    <xf numFmtId="0" fontId="6" fillId="0" borderId="30" xfId="1" applyFont="1" applyBorder="1" applyAlignment="1">
      <alignment horizontal="left" vertical="center"/>
    </xf>
    <xf numFmtId="164" fontId="5" fillId="0" borderId="10" xfId="2" applyFont="1" applyBorder="1" applyAlignment="1">
      <alignment horizontal="left" vertical="center"/>
    </xf>
    <xf numFmtId="164" fontId="5" fillId="0" borderId="11" xfId="2" applyFont="1" applyBorder="1" applyAlignment="1">
      <alignment horizontal="left" vertical="center"/>
    </xf>
    <xf numFmtId="164" fontId="5" fillId="0" borderId="2" xfId="2" applyFont="1" applyBorder="1" applyAlignment="1">
      <alignment horizontal="left" vertical="center"/>
    </xf>
    <xf numFmtId="164" fontId="5" fillId="0" borderId="3" xfId="2" applyFont="1" applyBorder="1" applyAlignment="1">
      <alignment horizontal="left" vertical="center"/>
    </xf>
    <xf numFmtId="164" fontId="5" fillId="0" borderId="37" xfId="2" applyFont="1" applyBorder="1" applyAlignment="1">
      <alignment horizontal="left" vertical="center"/>
    </xf>
    <xf numFmtId="164" fontId="6" fillId="0" borderId="32" xfId="2" applyFont="1" applyBorder="1" applyAlignment="1">
      <alignment horizontal="left" vertical="center"/>
    </xf>
    <xf numFmtId="164" fontId="6" fillId="0" borderId="34" xfId="2" applyFont="1" applyBorder="1" applyAlignment="1">
      <alignment horizontal="left" vertical="center"/>
    </xf>
    <xf numFmtId="164" fontId="6" fillId="0" borderId="33" xfId="2" applyFont="1" applyBorder="1" applyAlignment="1">
      <alignment horizontal="left" vertical="center"/>
    </xf>
    <xf numFmtId="164" fontId="5" fillId="0" borderId="4" xfId="2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5" fillId="5" borderId="23" xfId="1" applyFont="1" applyFill="1" applyBorder="1" applyAlignment="1">
      <alignment horizontal="center" vertical="center"/>
    </xf>
    <xf numFmtId="0" fontId="5" fillId="5" borderId="24" xfId="1" applyFont="1" applyFill="1" applyBorder="1" applyAlignment="1">
      <alignment horizontal="center" vertical="center"/>
    </xf>
    <xf numFmtId="0" fontId="5" fillId="5" borderId="21" xfId="1" applyFont="1" applyFill="1" applyBorder="1" applyAlignment="1">
      <alignment horizontal="center" vertical="center"/>
    </xf>
    <xf numFmtId="0" fontId="13" fillId="6" borderId="27" xfId="1" applyFont="1" applyFill="1" applyBorder="1" applyAlignment="1">
      <alignment horizontal="center" vertical="center"/>
    </xf>
    <xf numFmtId="0" fontId="13" fillId="6" borderId="4" xfId="1" applyFont="1" applyFill="1" applyBorder="1" applyAlignment="1">
      <alignment horizontal="center" vertical="center"/>
    </xf>
    <xf numFmtId="0" fontId="13" fillId="6" borderId="5" xfId="1" applyFont="1" applyFill="1" applyBorder="1" applyAlignment="1">
      <alignment horizontal="center" vertical="center"/>
    </xf>
    <xf numFmtId="0" fontId="10" fillId="0" borderId="22" xfId="4" applyBorder="1" applyAlignment="1">
      <alignment horizontal="left" vertical="center" wrapText="1"/>
    </xf>
  </cellXfs>
  <cellStyles count="8">
    <cellStyle name="Hiperlink" xfId="4" builtinId="8"/>
    <cellStyle name="Hiperlink 2" xfId="7" xr:uid="{029E408D-6657-49BA-B852-1A1C6F4F83C3}"/>
    <cellStyle name="Normal" xfId="0" builtinId="0"/>
    <cellStyle name="Normal 2" xfId="1" xr:uid="{2135BC27-E693-4C4C-95B6-440C96C5A2F2}"/>
    <cellStyle name="Porcentagem 2" xfId="3" xr:uid="{D18B36BB-9303-4077-A6FE-B7365EAF12D2}"/>
    <cellStyle name="Porcentagem 3" xfId="6" xr:uid="{68200211-BC86-4569-B8B0-0F4077849FEB}"/>
    <cellStyle name="Vírgula 2" xfId="2" xr:uid="{B44D86E3-6D86-4535-8597-A5C9E0835217}"/>
    <cellStyle name="Vírgula 3" xfId="5" xr:uid="{EB786D0D-E271-4460-9C5F-2076228954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rcela.abade\Downloads\Planilha_modelo_TCE_Coleta_v_11.xlsx" TargetMode="External"/><Relationship Id="rId1" Type="http://schemas.openxmlformats.org/officeDocument/2006/relationships/externalLinkPath" Target="file:///C:\Users\marcela.abade\Downloads\Planilha_modelo_TCE_Coleta_v_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 Coleta Domiciliar"/>
      <sheetName val="2.Encargos Sociais"/>
      <sheetName val="3.CAGED"/>
      <sheetName val="4.BDI"/>
      <sheetName val="5. Depreciação"/>
      <sheetName val="6.Remuneração de capital"/>
      <sheetName val="7. Dimensionamento"/>
    </sheetNames>
    <sheetDataSet>
      <sheetData sheetId="0"/>
      <sheetData sheetId="1"/>
      <sheetData sheetId="2">
        <row r="26">
          <cell r="C26">
            <v>0.25582144006867691</v>
          </cell>
        </row>
        <row r="27">
          <cell r="C27">
            <v>0.44328790642772831</v>
          </cell>
        </row>
        <row r="28">
          <cell r="C28">
            <v>27.070442992011618</v>
          </cell>
        </row>
        <row r="29">
          <cell r="C29">
            <v>360</v>
          </cell>
        </row>
        <row r="30">
          <cell r="C30">
            <v>10</v>
          </cell>
        </row>
        <row r="31">
          <cell r="C31">
            <v>30</v>
          </cell>
        </row>
        <row r="32">
          <cell r="C32">
            <v>30</v>
          </cell>
        </row>
        <row r="33">
          <cell r="C33">
            <v>36</v>
          </cell>
        </row>
        <row r="34">
          <cell r="C34">
            <v>0.08</v>
          </cell>
        </row>
        <row r="35">
          <cell r="C35">
            <v>0.4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wfepi.com.br/luvas-de-seguranca" TargetMode="External"/><Relationship Id="rId3" Type="http://schemas.openxmlformats.org/officeDocument/2006/relationships/hyperlink" Target="https://www.wfepi.com.br/oculos-de-seguranca-vvision-500-ar-ca-42719" TargetMode="External"/><Relationship Id="rId7" Type="http://schemas.openxmlformats.org/officeDocument/2006/relationships/hyperlink" Target="https://www.amazon.com.br/Colete-Refletivo-Seguran%C3%A7a-Sinaliza%C3%A7%C3%A3o-Fluorescente" TargetMode="External"/><Relationship Id="rId2" Type="http://schemas.openxmlformats.org/officeDocument/2006/relationships/hyperlink" Target="https://produto.mercadolivre.com.br/MLB-3355392863-bota-botina-seguranca-bico-pvc-eletricista-bidensidade-epi-_JM" TargetMode="External"/><Relationship Id="rId1" Type="http://schemas.openxmlformats.org/officeDocument/2006/relationships/hyperlink" Target="https://sinecarga.org.br/wp/wp-content/uploads/2025/05/ACT-2025-registrada.pdf" TargetMode="External"/><Relationship Id="rId6" Type="http://schemas.openxmlformats.org/officeDocument/2006/relationships/hyperlink" Target="https://www.wfepi.com.br/protetor-auricular/protetor-auricular-millenium-16db-silicone-ca-11882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hyperlink" Target="https://www.mercadolivre.com.br/capacete-seguranca-c-carneira-obra-construco-civil-worker-cor-azul/p/MLB27079152" TargetMode="External"/><Relationship Id="rId10" Type="http://schemas.openxmlformats.org/officeDocument/2006/relationships/hyperlink" Target="https://sinecarga.org.br/wp/wp-content/uploads/2025/05/ACT-2025-registrada.pdf" TargetMode="External"/><Relationship Id="rId4" Type="http://schemas.openxmlformats.org/officeDocument/2006/relationships/hyperlink" Target="https://senge.org.br/wp-content/uploads/2024/06/Convencao-Coletiva-de-Trabalho-2024-2025-Registrada.pdf" TargetMode="External"/><Relationship Id="rId9" Type="http://schemas.openxmlformats.org/officeDocument/2006/relationships/hyperlink" Target="https://sinecarga.org.br/wp/wp-content/uploads/2025/05/ACT-2025-registrada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8F945-480F-4E2A-AB0C-B9E85384B7E6}">
  <sheetPr>
    <pageSetUpPr fitToPage="1"/>
  </sheetPr>
  <dimension ref="A1:K101"/>
  <sheetViews>
    <sheetView tabSelected="1" workbookViewId="0">
      <selection activeCell="F6" sqref="F6"/>
    </sheetView>
  </sheetViews>
  <sheetFormatPr defaultRowHeight="12.75" x14ac:dyDescent="0.25"/>
  <cols>
    <col min="1" max="1" width="33.5703125" style="11" customWidth="1"/>
    <col min="2" max="2" width="12.140625" style="11" customWidth="1"/>
    <col min="3" max="3" width="13.7109375" style="11" customWidth="1"/>
    <col min="4" max="4" width="14.7109375" style="15" customWidth="1"/>
    <col min="5" max="5" width="13.28515625" style="15" customWidth="1"/>
    <col min="6" max="6" width="9.140625" style="11"/>
    <col min="7" max="7" width="10.85546875" style="11" bestFit="1" customWidth="1"/>
    <col min="8" max="255" width="9.140625" style="11"/>
    <col min="256" max="256" width="33.5703125" style="11" customWidth="1"/>
    <col min="257" max="257" width="10" style="11" customWidth="1"/>
    <col min="258" max="258" width="9.42578125" style="11" customWidth="1"/>
    <col min="259" max="259" width="14.7109375" style="11" customWidth="1"/>
    <col min="260" max="260" width="13.5703125" style="11" customWidth="1"/>
    <col min="261" max="261" width="13.28515625" style="11" customWidth="1"/>
    <col min="262" max="511" width="9.140625" style="11"/>
    <col min="512" max="512" width="33.5703125" style="11" customWidth="1"/>
    <col min="513" max="513" width="10" style="11" customWidth="1"/>
    <col min="514" max="514" width="9.42578125" style="11" customWidth="1"/>
    <col min="515" max="515" width="14.7109375" style="11" customWidth="1"/>
    <col min="516" max="516" width="13.5703125" style="11" customWidth="1"/>
    <col min="517" max="517" width="13.28515625" style="11" customWidth="1"/>
    <col min="518" max="767" width="9.140625" style="11"/>
    <col min="768" max="768" width="33.5703125" style="11" customWidth="1"/>
    <col min="769" max="769" width="10" style="11" customWidth="1"/>
    <col min="770" max="770" width="9.42578125" style="11" customWidth="1"/>
    <col min="771" max="771" width="14.7109375" style="11" customWidth="1"/>
    <col min="772" max="772" width="13.5703125" style="11" customWidth="1"/>
    <col min="773" max="773" width="13.28515625" style="11" customWidth="1"/>
    <col min="774" max="1023" width="9.140625" style="11"/>
    <col min="1024" max="1024" width="33.5703125" style="11" customWidth="1"/>
    <col min="1025" max="1025" width="10" style="11" customWidth="1"/>
    <col min="1026" max="1026" width="9.42578125" style="11" customWidth="1"/>
    <col min="1027" max="1027" width="14.7109375" style="11" customWidth="1"/>
    <col min="1028" max="1028" width="13.5703125" style="11" customWidth="1"/>
    <col min="1029" max="1029" width="13.28515625" style="11" customWidth="1"/>
    <col min="1030" max="1279" width="9.140625" style="11"/>
    <col min="1280" max="1280" width="33.5703125" style="11" customWidth="1"/>
    <col min="1281" max="1281" width="10" style="11" customWidth="1"/>
    <col min="1282" max="1282" width="9.42578125" style="11" customWidth="1"/>
    <col min="1283" max="1283" width="14.7109375" style="11" customWidth="1"/>
    <col min="1284" max="1284" width="13.5703125" style="11" customWidth="1"/>
    <col min="1285" max="1285" width="13.28515625" style="11" customWidth="1"/>
    <col min="1286" max="1535" width="9.140625" style="11"/>
    <col min="1536" max="1536" width="33.5703125" style="11" customWidth="1"/>
    <col min="1537" max="1537" width="10" style="11" customWidth="1"/>
    <col min="1538" max="1538" width="9.42578125" style="11" customWidth="1"/>
    <col min="1539" max="1539" width="14.7109375" style="11" customWidth="1"/>
    <col min="1540" max="1540" width="13.5703125" style="11" customWidth="1"/>
    <col min="1541" max="1541" width="13.28515625" style="11" customWidth="1"/>
    <col min="1542" max="1791" width="9.140625" style="11"/>
    <col min="1792" max="1792" width="33.5703125" style="11" customWidth="1"/>
    <col min="1793" max="1793" width="10" style="11" customWidth="1"/>
    <col min="1794" max="1794" width="9.42578125" style="11" customWidth="1"/>
    <col min="1795" max="1795" width="14.7109375" style="11" customWidth="1"/>
    <col min="1796" max="1796" width="13.5703125" style="11" customWidth="1"/>
    <col min="1797" max="1797" width="13.28515625" style="11" customWidth="1"/>
    <col min="1798" max="2047" width="9.140625" style="11"/>
    <col min="2048" max="2048" width="33.5703125" style="11" customWidth="1"/>
    <col min="2049" max="2049" width="10" style="11" customWidth="1"/>
    <col min="2050" max="2050" width="9.42578125" style="11" customWidth="1"/>
    <col min="2051" max="2051" width="14.7109375" style="11" customWidth="1"/>
    <col min="2052" max="2052" width="13.5703125" style="11" customWidth="1"/>
    <col min="2053" max="2053" width="13.28515625" style="11" customWidth="1"/>
    <col min="2054" max="2303" width="9.140625" style="11"/>
    <col min="2304" max="2304" width="33.5703125" style="11" customWidth="1"/>
    <col min="2305" max="2305" width="10" style="11" customWidth="1"/>
    <col min="2306" max="2306" width="9.42578125" style="11" customWidth="1"/>
    <col min="2307" max="2307" width="14.7109375" style="11" customWidth="1"/>
    <col min="2308" max="2308" width="13.5703125" style="11" customWidth="1"/>
    <col min="2309" max="2309" width="13.28515625" style="11" customWidth="1"/>
    <col min="2310" max="2559" width="9.140625" style="11"/>
    <col min="2560" max="2560" width="33.5703125" style="11" customWidth="1"/>
    <col min="2561" max="2561" width="10" style="11" customWidth="1"/>
    <col min="2562" max="2562" width="9.42578125" style="11" customWidth="1"/>
    <col min="2563" max="2563" width="14.7109375" style="11" customWidth="1"/>
    <col min="2564" max="2564" width="13.5703125" style="11" customWidth="1"/>
    <col min="2565" max="2565" width="13.28515625" style="11" customWidth="1"/>
    <col min="2566" max="2815" width="9.140625" style="11"/>
    <col min="2816" max="2816" width="33.5703125" style="11" customWidth="1"/>
    <col min="2817" max="2817" width="10" style="11" customWidth="1"/>
    <col min="2818" max="2818" width="9.42578125" style="11" customWidth="1"/>
    <col min="2819" max="2819" width="14.7109375" style="11" customWidth="1"/>
    <col min="2820" max="2820" width="13.5703125" style="11" customWidth="1"/>
    <col min="2821" max="2821" width="13.28515625" style="11" customWidth="1"/>
    <col min="2822" max="3071" width="9.140625" style="11"/>
    <col min="3072" max="3072" width="33.5703125" style="11" customWidth="1"/>
    <col min="3073" max="3073" width="10" style="11" customWidth="1"/>
    <col min="3074" max="3074" width="9.42578125" style="11" customWidth="1"/>
    <col min="3075" max="3075" width="14.7109375" style="11" customWidth="1"/>
    <col min="3076" max="3076" width="13.5703125" style="11" customWidth="1"/>
    <col min="3077" max="3077" width="13.28515625" style="11" customWidth="1"/>
    <col min="3078" max="3327" width="9.140625" style="11"/>
    <col min="3328" max="3328" width="33.5703125" style="11" customWidth="1"/>
    <col min="3329" max="3329" width="10" style="11" customWidth="1"/>
    <col min="3330" max="3330" width="9.42578125" style="11" customWidth="1"/>
    <col min="3331" max="3331" width="14.7109375" style="11" customWidth="1"/>
    <col min="3332" max="3332" width="13.5703125" style="11" customWidth="1"/>
    <col min="3333" max="3333" width="13.28515625" style="11" customWidth="1"/>
    <col min="3334" max="3583" width="9.140625" style="11"/>
    <col min="3584" max="3584" width="33.5703125" style="11" customWidth="1"/>
    <col min="3585" max="3585" width="10" style="11" customWidth="1"/>
    <col min="3586" max="3586" width="9.42578125" style="11" customWidth="1"/>
    <col min="3587" max="3587" width="14.7109375" style="11" customWidth="1"/>
    <col min="3588" max="3588" width="13.5703125" style="11" customWidth="1"/>
    <col min="3589" max="3589" width="13.28515625" style="11" customWidth="1"/>
    <col min="3590" max="3839" width="9.140625" style="11"/>
    <col min="3840" max="3840" width="33.5703125" style="11" customWidth="1"/>
    <col min="3841" max="3841" width="10" style="11" customWidth="1"/>
    <col min="3842" max="3842" width="9.42578125" style="11" customWidth="1"/>
    <col min="3843" max="3843" width="14.7109375" style="11" customWidth="1"/>
    <col min="3844" max="3844" width="13.5703125" style="11" customWidth="1"/>
    <col min="3845" max="3845" width="13.28515625" style="11" customWidth="1"/>
    <col min="3846" max="4095" width="9.140625" style="11"/>
    <col min="4096" max="4096" width="33.5703125" style="11" customWidth="1"/>
    <col min="4097" max="4097" width="10" style="11" customWidth="1"/>
    <col min="4098" max="4098" width="9.42578125" style="11" customWidth="1"/>
    <col min="4099" max="4099" width="14.7109375" style="11" customWidth="1"/>
    <col min="4100" max="4100" width="13.5703125" style="11" customWidth="1"/>
    <col min="4101" max="4101" width="13.28515625" style="11" customWidth="1"/>
    <col min="4102" max="4351" width="9.140625" style="11"/>
    <col min="4352" max="4352" width="33.5703125" style="11" customWidth="1"/>
    <col min="4353" max="4353" width="10" style="11" customWidth="1"/>
    <col min="4354" max="4354" width="9.42578125" style="11" customWidth="1"/>
    <col min="4355" max="4355" width="14.7109375" style="11" customWidth="1"/>
    <col min="4356" max="4356" width="13.5703125" style="11" customWidth="1"/>
    <col min="4357" max="4357" width="13.28515625" style="11" customWidth="1"/>
    <col min="4358" max="4607" width="9.140625" style="11"/>
    <col min="4608" max="4608" width="33.5703125" style="11" customWidth="1"/>
    <col min="4609" max="4609" width="10" style="11" customWidth="1"/>
    <col min="4610" max="4610" width="9.42578125" style="11" customWidth="1"/>
    <col min="4611" max="4611" width="14.7109375" style="11" customWidth="1"/>
    <col min="4612" max="4612" width="13.5703125" style="11" customWidth="1"/>
    <col min="4613" max="4613" width="13.28515625" style="11" customWidth="1"/>
    <col min="4614" max="4863" width="9.140625" style="11"/>
    <col min="4864" max="4864" width="33.5703125" style="11" customWidth="1"/>
    <col min="4865" max="4865" width="10" style="11" customWidth="1"/>
    <col min="4866" max="4866" width="9.42578125" style="11" customWidth="1"/>
    <col min="4867" max="4867" width="14.7109375" style="11" customWidth="1"/>
    <col min="4868" max="4868" width="13.5703125" style="11" customWidth="1"/>
    <col min="4869" max="4869" width="13.28515625" style="11" customWidth="1"/>
    <col min="4870" max="5119" width="9.140625" style="11"/>
    <col min="5120" max="5120" width="33.5703125" style="11" customWidth="1"/>
    <col min="5121" max="5121" width="10" style="11" customWidth="1"/>
    <col min="5122" max="5122" width="9.42578125" style="11" customWidth="1"/>
    <col min="5123" max="5123" width="14.7109375" style="11" customWidth="1"/>
    <col min="5124" max="5124" width="13.5703125" style="11" customWidth="1"/>
    <col min="5125" max="5125" width="13.28515625" style="11" customWidth="1"/>
    <col min="5126" max="5375" width="9.140625" style="11"/>
    <col min="5376" max="5376" width="33.5703125" style="11" customWidth="1"/>
    <col min="5377" max="5377" width="10" style="11" customWidth="1"/>
    <col min="5378" max="5378" width="9.42578125" style="11" customWidth="1"/>
    <col min="5379" max="5379" width="14.7109375" style="11" customWidth="1"/>
    <col min="5380" max="5380" width="13.5703125" style="11" customWidth="1"/>
    <col min="5381" max="5381" width="13.28515625" style="11" customWidth="1"/>
    <col min="5382" max="5631" width="9.140625" style="11"/>
    <col min="5632" max="5632" width="33.5703125" style="11" customWidth="1"/>
    <col min="5633" max="5633" width="10" style="11" customWidth="1"/>
    <col min="5634" max="5634" width="9.42578125" style="11" customWidth="1"/>
    <col min="5635" max="5635" width="14.7109375" style="11" customWidth="1"/>
    <col min="5636" max="5636" width="13.5703125" style="11" customWidth="1"/>
    <col min="5637" max="5637" width="13.28515625" style="11" customWidth="1"/>
    <col min="5638" max="5887" width="9.140625" style="11"/>
    <col min="5888" max="5888" width="33.5703125" style="11" customWidth="1"/>
    <col min="5889" max="5889" width="10" style="11" customWidth="1"/>
    <col min="5890" max="5890" width="9.42578125" style="11" customWidth="1"/>
    <col min="5891" max="5891" width="14.7109375" style="11" customWidth="1"/>
    <col min="5892" max="5892" width="13.5703125" style="11" customWidth="1"/>
    <col min="5893" max="5893" width="13.28515625" style="11" customWidth="1"/>
    <col min="5894" max="6143" width="9.140625" style="11"/>
    <col min="6144" max="6144" width="33.5703125" style="11" customWidth="1"/>
    <col min="6145" max="6145" width="10" style="11" customWidth="1"/>
    <col min="6146" max="6146" width="9.42578125" style="11" customWidth="1"/>
    <col min="6147" max="6147" width="14.7109375" style="11" customWidth="1"/>
    <col min="6148" max="6148" width="13.5703125" style="11" customWidth="1"/>
    <col min="6149" max="6149" width="13.28515625" style="11" customWidth="1"/>
    <col min="6150" max="6399" width="9.140625" style="11"/>
    <col min="6400" max="6400" width="33.5703125" style="11" customWidth="1"/>
    <col min="6401" max="6401" width="10" style="11" customWidth="1"/>
    <col min="6402" max="6402" width="9.42578125" style="11" customWidth="1"/>
    <col min="6403" max="6403" width="14.7109375" style="11" customWidth="1"/>
    <col min="6404" max="6404" width="13.5703125" style="11" customWidth="1"/>
    <col min="6405" max="6405" width="13.28515625" style="11" customWidth="1"/>
    <col min="6406" max="6655" width="9.140625" style="11"/>
    <col min="6656" max="6656" width="33.5703125" style="11" customWidth="1"/>
    <col min="6657" max="6657" width="10" style="11" customWidth="1"/>
    <col min="6658" max="6658" width="9.42578125" style="11" customWidth="1"/>
    <col min="6659" max="6659" width="14.7109375" style="11" customWidth="1"/>
    <col min="6660" max="6660" width="13.5703125" style="11" customWidth="1"/>
    <col min="6661" max="6661" width="13.28515625" style="11" customWidth="1"/>
    <col min="6662" max="6911" width="9.140625" style="11"/>
    <col min="6912" max="6912" width="33.5703125" style="11" customWidth="1"/>
    <col min="6913" max="6913" width="10" style="11" customWidth="1"/>
    <col min="6914" max="6914" width="9.42578125" style="11" customWidth="1"/>
    <col min="6915" max="6915" width="14.7109375" style="11" customWidth="1"/>
    <col min="6916" max="6916" width="13.5703125" style="11" customWidth="1"/>
    <col min="6917" max="6917" width="13.28515625" style="11" customWidth="1"/>
    <col min="6918" max="7167" width="9.140625" style="11"/>
    <col min="7168" max="7168" width="33.5703125" style="11" customWidth="1"/>
    <col min="7169" max="7169" width="10" style="11" customWidth="1"/>
    <col min="7170" max="7170" width="9.42578125" style="11" customWidth="1"/>
    <col min="7171" max="7171" width="14.7109375" style="11" customWidth="1"/>
    <col min="7172" max="7172" width="13.5703125" style="11" customWidth="1"/>
    <col min="7173" max="7173" width="13.28515625" style="11" customWidth="1"/>
    <col min="7174" max="7423" width="9.140625" style="11"/>
    <col min="7424" max="7424" width="33.5703125" style="11" customWidth="1"/>
    <col min="7425" max="7425" width="10" style="11" customWidth="1"/>
    <col min="7426" max="7426" width="9.42578125" style="11" customWidth="1"/>
    <col min="7427" max="7427" width="14.7109375" style="11" customWidth="1"/>
    <col min="7428" max="7428" width="13.5703125" style="11" customWidth="1"/>
    <col min="7429" max="7429" width="13.28515625" style="11" customWidth="1"/>
    <col min="7430" max="7679" width="9.140625" style="11"/>
    <col min="7680" max="7680" width="33.5703125" style="11" customWidth="1"/>
    <col min="7681" max="7681" width="10" style="11" customWidth="1"/>
    <col min="7682" max="7682" width="9.42578125" style="11" customWidth="1"/>
    <col min="7683" max="7683" width="14.7109375" style="11" customWidth="1"/>
    <col min="7684" max="7684" width="13.5703125" style="11" customWidth="1"/>
    <col min="7685" max="7685" width="13.28515625" style="11" customWidth="1"/>
    <col min="7686" max="7935" width="9.140625" style="11"/>
    <col min="7936" max="7936" width="33.5703125" style="11" customWidth="1"/>
    <col min="7937" max="7937" width="10" style="11" customWidth="1"/>
    <col min="7938" max="7938" width="9.42578125" style="11" customWidth="1"/>
    <col min="7939" max="7939" width="14.7109375" style="11" customWidth="1"/>
    <col min="7940" max="7940" width="13.5703125" style="11" customWidth="1"/>
    <col min="7941" max="7941" width="13.28515625" style="11" customWidth="1"/>
    <col min="7942" max="8191" width="9.140625" style="11"/>
    <col min="8192" max="8192" width="33.5703125" style="11" customWidth="1"/>
    <col min="8193" max="8193" width="10" style="11" customWidth="1"/>
    <col min="8194" max="8194" width="9.42578125" style="11" customWidth="1"/>
    <col min="8195" max="8195" width="14.7109375" style="11" customWidth="1"/>
    <col min="8196" max="8196" width="13.5703125" style="11" customWidth="1"/>
    <col min="8197" max="8197" width="13.28515625" style="11" customWidth="1"/>
    <col min="8198" max="8447" width="9.140625" style="11"/>
    <col min="8448" max="8448" width="33.5703125" style="11" customWidth="1"/>
    <col min="8449" max="8449" width="10" style="11" customWidth="1"/>
    <col min="8450" max="8450" width="9.42578125" style="11" customWidth="1"/>
    <col min="8451" max="8451" width="14.7109375" style="11" customWidth="1"/>
    <col min="8452" max="8452" width="13.5703125" style="11" customWidth="1"/>
    <col min="8453" max="8453" width="13.28515625" style="11" customWidth="1"/>
    <col min="8454" max="8703" width="9.140625" style="11"/>
    <col min="8704" max="8704" width="33.5703125" style="11" customWidth="1"/>
    <col min="8705" max="8705" width="10" style="11" customWidth="1"/>
    <col min="8706" max="8706" width="9.42578125" style="11" customWidth="1"/>
    <col min="8707" max="8707" width="14.7109375" style="11" customWidth="1"/>
    <col min="8708" max="8708" width="13.5703125" style="11" customWidth="1"/>
    <col min="8709" max="8709" width="13.28515625" style="11" customWidth="1"/>
    <col min="8710" max="8959" width="9.140625" style="11"/>
    <col min="8960" max="8960" width="33.5703125" style="11" customWidth="1"/>
    <col min="8961" max="8961" width="10" style="11" customWidth="1"/>
    <col min="8962" max="8962" width="9.42578125" style="11" customWidth="1"/>
    <col min="8963" max="8963" width="14.7109375" style="11" customWidth="1"/>
    <col min="8964" max="8964" width="13.5703125" style="11" customWidth="1"/>
    <col min="8965" max="8965" width="13.28515625" style="11" customWidth="1"/>
    <col min="8966" max="9215" width="9.140625" style="11"/>
    <col min="9216" max="9216" width="33.5703125" style="11" customWidth="1"/>
    <col min="9217" max="9217" width="10" style="11" customWidth="1"/>
    <col min="9218" max="9218" width="9.42578125" style="11" customWidth="1"/>
    <col min="9219" max="9219" width="14.7109375" style="11" customWidth="1"/>
    <col min="9220" max="9220" width="13.5703125" style="11" customWidth="1"/>
    <col min="9221" max="9221" width="13.28515625" style="11" customWidth="1"/>
    <col min="9222" max="9471" width="9.140625" style="11"/>
    <col min="9472" max="9472" width="33.5703125" style="11" customWidth="1"/>
    <col min="9473" max="9473" width="10" style="11" customWidth="1"/>
    <col min="9474" max="9474" width="9.42578125" style="11" customWidth="1"/>
    <col min="9475" max="9475" width="14.7109375" style="11" customWidth="1"/>
    <col min="9476" max="9476" width="13.5703125" style="11" customWidth="1"/>
    <col min="9477" max="9477" width="13.28515625" style="11" customWidth="1"/>
    <col min="9478" max="9727" width="9.140625" style="11"/>
    <col min="9728" max="9728" width="33.5703125" style="11" customWidth="1"/>
    <col min="9729" max="9729" width="10" style="11" customWidth="1"/>
    <col min="9730" max="9730" width="9.42578125" style="11" customWidth="1"/>
    <col min="9731" max="9731" width="14.7109375" style="11" customWidth="1"/>
    <col min="9732" max="9732" width="13.5703125" style="11" customWidth="1"/>
    <col min="9733" max="9733" width="13.28515625" style="11" customWidth="1"/>
    <col min="9734" max="9983" width="9.140625" style="11"/>
    <col min="9984" max="9984" width="33.5703125" style="11" customWidth="1"/>
    <col min="9985" max="9985" width="10" style="11" customWidth="1"/>
    <col min="9986" max="9986" width="9.42578125" style="11" customWidth="1"/>
    <col min="9987" max="9987" width="14.7109375" style="11" customWidth="1"/>
    <col min="9988" max="9988" width="13.5703125" style="11" customWidth="1"/>
    <col min="9989" max="9989" width="13.28515625" style="11" customWidth="1"/>
    <col min="9990" max="10239" width="9.140625" style="11"/>
    <col min="10240" max="10240" width="33.5703125" style="11" customWidth="1"/>
    <col min="10241" max="10241" width="10" style="11" customWidth="1"/>
    <col min="10242" max="10242" width="9.42578125" style="11" customWidth="1"/>
    <col min="10243" max="10243" width="14.7109375" style="11" customWidth="1"/>
    <col min="10244" max="10244" width="13.5703125" style="11" customWidth="1"/>
    <col min="10245" max="10245" width="13.28515625" style="11" customWidth="1"/>
    <col min="10246" max="10495" width="9.140625" style="11"/>
    <col min="10496" max="10496" width="33.5703125" style="11" customWidth="1"/>
    <col min="10497" max="10497" width="10" style="11" customWidth="1"/>
    <col min="10498" max="10498" width="9.42578125" style="11" customWidth="1"/>
    <col min="10499" max="10499" width="14.7109375" style="11" customWidth="1"/>
    <col min="10500" max="10500" width="13.5703125" style="11" customWidth="1"/>
    <col min="10501" max="10501" width="13.28515625" style="11" customWidth="1"/>
    <col min="10502" max="10751" width="9.140625" style="11"/>
    <col min="10752" max="10752" width="33.5703125" style="11" customWidth="1"/>
    <col min="10753" max="10753" width="10" style="11" customWidth="1"/>
    <col min="10754" max="10754" width="9.42578125" style="11" customWidth="1"/>
    <col min="10755" max="10755" width="14.7109375" style="11" customWidth="1"/>
    <col min="10756" max="10756" width="13.5703125" style="11" customWidth="1"/>
    <col min="10757" max="10757" width="13.28515625" style="11" customWidth="1"/>
    <col min="10758" max="11007" width="9.140625" style="11"/>
    <col min="11008" max="11008" width="33.5703125" style="11" customWidth="1"/>
    <col min="11009" max="11009" width="10" style="11" customWidth="1"/>
    <col min="11010" max="11010" width="9.42578125" style="11" customWidth="1"/>
    <col min="11011" max="11011" width="14.7109375" style="11" customWidth="1"/>
    <col min="11012" max="11012" width="13.5703125" style="11" customWidth="1"/>
    <col min="11013" max="11013" width="13.28515625" style="11" customWidth="1"/>
    <col min="11014" max="11263" width="9.140625" style="11"/>
    <col min="11264" max="11264" width="33.5703125" style="11" customWidth="1"/>
    <col min="11265" max="11265" width="10" style="11" customWidth="1"/>
    <col min="11266" max="11266" width="9.42578125" style="11" customWidth="1"/>
    <col min="11267" max="11267" width="14.7109375" style="11" customWidth="1"/>
    <col min="11268" max="11268" width="13.5703125" style="11" customWidth="1"/>
    <col min="11269" max="11269" width="13.28515625" style="11" customWidth="1"/>
    <col min="11270" max="11519" width="9.140625" style="11"/>
    <col min="11520" max="11520" width="33.5703125" style="11" customWidth="1"/>
    <col min="11521" max="11521" width="10" style="11" customWidth="1"/>
    <col min="11522" max="11522" width="9.42578125" style="11" customWidth="1"/>
    <col min="11523" max="11523" width="14.7109375" style="11" customWidth="1"/>
    <col min="11524" max="11524" width="13.5703125" style="11" customWidth="1"/>
    <col min="11525" max="11525" width="13.28515625" style="11" customWidth="1"/>
    <col min="11526" max="11775" width="9.140625" style="11"/>
    <col min="11776" max="11776" width="33.5703125" style="11" customWidth="1"/>
    <col min="11777" max="11777" width="10" style="11" customWidth="1"/>
    <col min="11778" max="11778" width="9.42578125" style="11" customWidth="1"/>
    <col min="11779" max="11779" width="14.7109375" style="11" customWidth="1"/>
    <col min="11780" max="11780" width="13.5703125" style="11" customWidth="1"/>
    <col min="11781" max="11781" width="13.28515625" style="11" customWidth="1"/>
    <col min="11782" max="12031" width="9.140625" style="11"/>
    <col min="12032" max="12032" width="33.5703125" style="11" customWidth="1"/>
    <col min="12033" max="12033" width="10" style="11" customWidth="1"/>
    <col min="12034" max="12034" width="9.42578125" style="11" customWidth="1"/>
    <col min="12035" max="12035" width="14.7109375" style="11" customWidth="1"/>
    <col min="12036" max="12036" width="13.5703125" style="11" customWidth="1"/>
    <col min="12037" max="12037" width="13.28515625" style="11" customWidth="1"/>
    <col min="12038" max="12287" width="9.140625" style="11"/>
    <col min="12288" max="12288" width="33.5703125" style="11" customWidth="1"/>
    <col min="12289" max="12289" width="10" style="11" customWidth="1"/>
    <col min="12290" max="12290" width="9.42578125" style="11" customWidth="1"/>
    <col min="12291" max="12291" width="14.7109375" style="11" customWidth="1"/>
    <col min="12292" max="12292" width="13.5703125" style="11" customWidth="1"/>
    <col min="12293" max="12293" width="13.28515625" style="11" customWidth="1"/>
    <col min="12294" max="12543" width="9.140625" style="11"/>
    <col min="12544" max="12544" width="33.5703125" style="11" customWidth="1"/>
    <col min="12545" max="12545" width="10" style="11" customWidth="1"/>
    <col min="12546" max="12546" width="9.42578125" style="11" customWidth="1"/>
    <col min="12547" max="12547" width="14.7109375" style="11" customWidth="1"/>
    <col min="12548" max="12548" width="13.5703125" style="11" customWidth="1"/>
    <col min="12549" max="12549" width="13.28515625" style="11" customWidth="1"/>
    <col min="12550" max="12799" width="9.140625" style="11"/>
    <col min="12800" max="12800" width="33.5703125" style="11" customWidth="1"/>
    <col min="12801" max="12801" width="10" style="11" customWidth="1"/>
    <col min="12802" max="12802" width="9.42578125" style="11" customWidth="1"/>
    <col min="12803" max="12803" width="14.7109375" style="11" customWidth="1"/>
    <col min="12804" max="12804" width="13.5703125" style="11" customWidth="1"/>
    <col min="12805" max="12805" width="13.28515625" style="11" customWidth="1"/>
    <col min="12806" max="13055" width="9.140625" style="11"/>
    <col min="13056" max="13056" width="33.5703125" style="11" customWidth="1"/>
    <col min="13057" max="13057" width="10" style="11" customWidth="1"/>
    <col min="13058" max="13058" width="9.42578125" style="11" customWidth="1"/>
    <col min="13059" max="13059" width="14.7109375" style="11" customWidth="1"/>
    <col min="13060" max="13060" width="13.5703125" style="11" customWidth="1"/>
    <col min="13061" max="13061" width="13.28515625" style="11" customWidth="1"/>
    <col min="13062" max="13311" width="9.140625" style="11"/>
    <col min="13312" max="13312" width="33.5703125" style="11" customWidth="1"/>
    <col min="13313" max="13313" width="10" style="11" customWidth="1"/>
    <col min="13314" max="13314" width="9.42578125" style="11" customWidth="1"/>
    <col min="13315" max="13315" width="14.7109375" style="11" customWidth="1"/>
    <col min="13316" max="13316" width="13.5703125" style="11" customWidth="1"/>
    <col min="13317" max="13317" width="13.28515625" style="11" customWidth="1"/>
    <col min="13318" max="13567" width="9.140625" style="11"/>
    <col min="13568" max="13568" width="33.5703125" style="11" customWidth="1"/>
    <col min="13569" max="13569" width="10" style="11" customWidth="1"/>
    <col min="13570" max="13570" width="9.42578125" style="11" customWidth="1"/>
    <col min="13571" max="13571" width="14.7109375" style="11" customWidth="1"/>
    <col min="13572" max="13572" width="13.5703125" style="11" customWidth="1"/>
    <col min="13573" max="13573" width="13.28515625" style="11" customWidth="1"/>
    <col min="13574" max="13823" width="9.140625" style="11"/>
    <col min="13824" max="13824" width="33.5703125" style="11" customWidth="1"/>
    <col min="13825" max="13825" width="10" style="11" customWidth="1"/>
    <col min="13826" max="13826" width="9.42578125" style="11" customWidth="1"/>
    <col min="13827" max="13827" width="14.7109375" style="11" customWidth="1"/>
    <col min="13828" max="13828" width="13.5703125" style="11" customWidth="1"/>
    <col min="13829" max="13829" width="13.28515625" style="11" customWidth="1"/>
    <col min="13830" max="14079" width="9.140625" style="11"/>
    <col min="14080" max="14080" width="33.5703125" style="11" customWidth="1"/>
    <col min="14081" max="14081" width="10" style="11" customWidth="1"/>
    <col min="14082" max="14082" width="9.42578125" style="11" customWidth="1"/>
    <col min="14083" max="14083" width="14.7109375" style="11" customWidth="1"/>
    <col min="14084" max="14084" width="13.5703125" style="11" customWidth="1"/>
    <col min="14085" max="14085" width="13.28515625" style="11" customWidth="1"/>
    <col min="14086" max="14335" width="9.140625" style="11"/>
    <col min="14336" max="14336" width="33.5703125" style="11" customWidth="1"/>
    <col min="14337" max="14337" width="10" style="11" customWidth="1"/>
    <col min="14338" max="14338" width="9.42578125" style="11" customWidth="1"/>
    <col min="14339" max="14339" width="14.7109375" style="11" customWidth="1"/>
    <col min="14340" max="14340" width="13.5703125" style="11" customWidth="1"/>
    <col min="14341" max="14341" width="13.28515625" style="11" customWidth="1"/>
    <col min="14342" max="14591" width="9.140625" style="11"/>
    <col min="14592" max="14592" width="33.5703125" style="11" customWidth="1"/>
    <col min="14593" max="14593" width="10" style="11" customWidth="1"/>
    <col min="14594" max="14594" width="9.42578125" style="11" customWidth="1"/>
    <col min="14595" max="14595" width="14.7109375" style="11" customWidth="1"/>
    <col min="14596" max="14596" width="13.5703125" style="11" customWidth="1"/>
    <col min="14597" max="14597" width="13.28515625" style="11" customWidth="1"/>
    <col min="14598" max="14847" width="9.140625" style="11"/>
    <col min="14848" max="14848" width="33.5703125" style="11" customWidth="1"/>
    <col min="14849" max="14849" width="10" style="11" customWidth="1"/>
    <col min="14850" max="14850" width="9.42578125" style="11" customWidth="1"/>
    <col min="14851" max="14851" width="14.7109375" style="11" customWidth="1"/>
    <col min="14852" max="14852" width="13.5703125" style="11" customWidth="1"/>
    <col min="14853" max="14853" width="13.28515625" style="11" customWidth="1"/>
    <col min="14854" max="15103" width="9.140625" style="11"/>
    <col min="15104" max="15104" width="33.5703125" style="11" customWidth="1"/>
    <col min="15105" max="15105" width="10" style="11" customWidth="1"/>
    <col min="15106" max="15106" width="9.42578125" style="11" customWidth="1"/>
    <col min="15107" max="15107" width="14.7109375" style="11" customWidth="1"/>
    <col min="15108" max="15108" width="13.5703125" style="11" customWidth="1"/>
    <col min="15109" max="15109" width="13.28515625" style="11" customWidth="1"/>
    <col min="15110" max="15359" width="9.140625" style="11"/>
    <col min="15360" max="15360" width="33.5703125" style="11" customWidth="1"/>
    <col min="15361" max="15361" width="10" style="11" customWidth="1"/>
    <col min="15362" max="15362" width="9.42578125" style="11" customWidth="1"/>
    <col min="15363" max="15363" width="14.7109375" style="11" customWidth="1"/>
    <col min="15364" max="15364" width="13.5703125" style="11" customWidth="1"/>
    <col min="15365" max="15365" width="13.28515625" style="11" customWidth="1"/>
    <col min="15366" max="15615" width="9.140625" style="11"/>
    <col min="15616" max="15616" width="33.5703125" style="11" customWidth="1"/>
    <col min="15617" max="15617" width="10" style="11" customWidth="1"/>
    <col min="15618" max="15618" width="9.42578125" style="11" customWidth="1"/>
    <col min="15619" max="15619" width="14.7109375" style="11" customWidth="1"/>
    <col min="15620" max="15620" width="13.5703125" style="11" customWidth="1"/>
    <col min="15621" max="15621" width="13.28515625" style="11" customWidth="1"/>
    <col min="15622" max="15871" width="9.140625" style="11"/>
    <col min="15872" max="15872" width="33.5703125" style="11" customWidth="1"/>
    <col min="15873" max="15873" width="10" style="11" customWidth="1"/>
    <col min="15874" max="15874" width="9.42578125" style="11" customWidth="1"/>
    <col min="15875" max="15875" width="14.7109375" style="11" customWidth="1"/>
    <col min="15876" max="15876" width="13.5703125" style="11" customWidth="1"/>
    <col min="15877" max="15877" width="13.28515625" style="11" customWidth="1"/>
    <col min="15878" max="16127" width="9.140625" style="11"/>
    <col min="16128" max="16128" width="33.5703125" style="11" customWidth="1"/>
    <col min="16129" max="16129" width="10" style="11" customWidth="1"/>
    <col min="16130" max="16130" width="9.42578125" style="11" customWidth="1"/>
    <col min="16131" max="16131" width="14.7109375" style="11" customWidth="1"/>
    <col min="16132" max="16132" width="13.5703125" style="11" customWidth="1"/>
    <col min="16133" max="16133" width="13.28515625" style="11" customWidth="1"/>
    <col min="16134" max="16384" width="9.140625" style="11"/>
  </cols>
  <sheetData>
    <row r="1" spans="1:9" s="1" customFormat="1" ht="15" x14ac:dyDescent="0.25">
      <c r="B1" s="2"/>
      <c r="C1" s="2"/>
      <c r="D1" s="3"/>
      <c r="E1" s="3"/>
    </row>
    <row r="2" spans="1:9" s="4" customFormat="1" ht="18" customHeight="1" x14ac:dyDescent="0.25">
      <c r="A2" s="131" t="s">
        <v>124</v>
      </c>
      <c r="B2" s="131"/>
      <c r="C2" s="131"/>
      <c r="D2" s="131"/>
    </row>
    <row r="3" spans="1:9" s="1" customFormat="1" ht="15" x14ac:dyDescent="0.25">
      <c r="B3" s="2"/>
      <c r="C3" s="2"/>
      <c r="D3" s="5"/>
      <c r="E3" s="5"/>
    </row>
    <row r="4" spans="1:9" s="1" customFormat="1" ht="15" x14ac:dyDescent="0.25">
      <c r="A4" s="155" t="s">
        <v>141</v>
      </c>
      <c r="B4" s="156"/>
      <c r="C4" s="156"/>
      <c r="D4" s="156"/>
      <c r="E4" s="5"/>
    </row>
    <row r="5" spans="1:9" s="1" customFormat="1" ht="15" x14ac:dyDescent="0.25">
      <c r="B5" s="2"/>
      <c r="C5" s="2"/>
      <c r="D5" s="5"/>
      <c r="E5" s="5"/>
    </row>
    <row r="6" spans="1:9" s="1" customFormat="1" ht="15.75" customHeight="1" thickBot="1" x14ac:dyDescent="0.3">
      <c r="A6" s="105" t="s">
        <v>0</v>
      </c>
      <c r="B6" s="3"/>
      <c r="C6" s="3"/>
      <c r="D6" s="7">
        <v>45855</v>
      </c>
    </row>
    <row r="7" spans="1:9" s="1" customFormat="1" ht="15.75" customHeight="1" x14ac:dyDescent="0.25">
      <c r="A7" s="8" t="s">
        <v>1</v>
      </c>
      <c r="B7" s="154" t="s">
        <v>2</v>
      </c>
      <c r="C7" s="154"/>
      <c r="D7" s="9" t="s">
        <v>3</v>
      </c>
    </row>
    <row r="8" spans="1:9" s="1" customFormat="1" ht="15.75" customHeight="1" x14ac:dyDescent="0.25">
      <c r="A8" s="99" t="s">
        <v>113</v>
      </c>
      <c r="B8" s="134">
        <f>D26</f>
        <v>5141.8690000000006</v>
      </c>
      <c r="C8" s="135"/>
      <c r="D8" s="10">
        <f>+B8/D$46</f>
        <v>0.78890124754328206</v>
      </c>
    </row>
    <row r="9" spans="1:9" s="1" customFormat="1" ht="15.75" customHeight="1" x14ac:dyDescent="0.25">
      <c r="A9" s="99" t="s">
        <v>114</v>
      </c>
      <c r="B9" s="134">
        <f>D37</f>
        <v>192.25000000000003</v>
      </c>
      <c r="C9" s="135"/>
      <c r="D9" s="10">
        <f>+B9/D$46</f>
        <v>2.9496329999888365E-2</v>
      </c>
    </row>
    <row r="10" spans="1:9" s="1" customFormat="1" ht="15.75" customHeight="1" thickBot="1" x14ac:dyDescent="0.3">
      <c r="A10" s="100" t="s">
        <v>115</v>
      </c>
      <c r="B10" s="134">
        <f>D44</f>
        <v>1183.6410061000001</v>
      </c>
      <c r="C10" s="135"/>
      <c r="D10" s="10">
        <f>+B10/D$46</f>
        <v>0.1816024224568295</v>
      </c>
      <c r="I10" s="11"/>
    </row>
    <row r="11" spans="1:9" s="1" customFormat="1" ht="15.75" customHeight="1" thickBot="1" x14ac:dyDescent="0.3">
      <c r="A11" s="98" t="s">
        <v>116</v>
      </c>
      <c r="B11" s="136">
        <f>SUM(B8:C10)</f>
        <v>6517.7600061000012</v>
      </c>
      <c r="C11" s="137"/>
      <c r="D11" s="12">
        <f>SUM(D8:D10)</f>
        <v>1</v>
      </c>
    </row>
    <row r="12" spans="1:9" ht="13.5" thickBot="1" x14ac:dyDescent="0.3"/>
    <row r="13" spans="1:9" ht="15.75" customHeight="1" thickBot="1" x14ac:dyDescent="0.3">
      <c r="A13" s="146" t="s">
        <v>117</v>
      </c>
      <c r="B13" s="147"/>
      <c r="C13" s="147"/>
      <c r="D13" s="101">
        <f>B11/220</f>
        <v>29.626181845909095</v>
      </c>
    </row>
    <row r="15" spans="1:9" s="1" customFormat="1" ht="15" customHeight="1" thickBot="1" x14ac:dyDescent="0.3">
      <c r="A15" s="105" t="s">
        <v>4</v>
      </c>
      <c r="B15" s="15"/>
      <c r="C15" s="15"/>
      <c r="D15" s="15"/>
      <c r="E15" s="15"/>
    </row>
    <row r="16" spans="1:9" s="1" customFormat="1" ht="15" customHeight="1" x14ac:dyDescent="0.25">
      <c r="A16" s="148" t="s">
        <v>5</v>
      </c>
      <c r="B16" s="149"/>
      <c r="C16" s="150"/>
      <c r="D16" s="90" t="s">
        <v>6</v>
      </c>
    </row>
    <row r="17" spans="1:5" s="1" customFormat="1" ht="15" customHeight="1" thickBot="1" x14ac:dyDescent="0.3">
      <c r="A17" s="151" t="s">
        <v>125</v>
      </c>
      <c r="B17" s="152"/>
      <c r="C17" s="153"/>
      <c r="D17" s="91">
        <v>1</v>
      </c>
    </row>
    <row r="18" spans="1:5" s="1" customFormat="1" ht="15.75" customHeight="1" x14ac:dyDescent="0.25">
      <c r="A18" s="17"/>
      <c r="B18" s="17"/>
      <c r="C18" s="17"/>
      <c r="D18" s="11"/>
      <c r="E18" s="11"/>
    </row>
    <row r="19" spans="1:5" ht="13.15" customHeight="1" x14ac:dyDescent="0.25">
      <c r="A19" s="18" t="s">
        <v>7</v>
      </c>
    </row>
    <row r="20" spans="1:5" ht="13.5" thickBot="1" x14ac:dyDescent="0.3"/>
    <row r="21" spans="1:5" ht="13.9" customHeight="1" x14ac:dyDescent="0.25">
      <c r="A21" s="113" t="s">
        <v>8</v>
      </c>
      <c r="B21" s="114" t="s">
        <v>9</v>
      </c>
      <c r="C21" s="114" t="s">
        <v>6</v>
      </c>
      <c r="D21" s="115" t="s">
        <v>10</v>
      </c>
      <c r="E21" s="11"/>
    </row>
    <row r="22" spans="1:5" ht="13.15" customHeight="1" x14ac:dyDescent="0.25">
      <c r="A22" s="93" t="s">
        <v>11</v>
      </c>
      <c r="B22" s="19" t="s">
        <v>12</v>
      </c>
      <c r="C22" s="19">
        <v>1</v>
      </c>
      <c r="D22" s="117">
        <v>2697.57</v>
      </c>
      <c r="E22" s="11"/>
    </row>
    <row r="23" spans="1:5" x14ac:dyDescent="0.25">
      <c r="A23" s="93" t="s">
        <v>13</v>
      </c>
      <c r="B23" s="19" t="s">
        <v>3</v>
      </c>
      <c r="C23" s="19">
        <v>70.599999999999994</v>
      </c>
      <c r="D23" s="117">
        <f>0.7*D22</f>
        <v>1888.299</v>
      </c>
      <c r="E23" s="11"/>
    </row>
    <row r="24" spans="1:5" x14ac:dyDescent="0.25">
      <c r="A24" s="93" t="s">
        <v>126</v>
      </c>
      <c r="B24" s="19" t="s">
        <v>12</v>
      </c>
      <c r="C24" s="19">
        <v>1</v>
      </c>
      <c r="D24" s="117">
        <v>418</v>
      </c>
      <c r="E24" s="11"/>
    </row>
    <row r="25" spans="1:5" x14ac:dyDescent="0.25">
      <c r="A25" s="93" t="s">
        <v>118</v>
      </c>
      <c r="B25" s="19" t="s">
        <v>12</v>
      </c>
      <c r="C25" s="19">
        <v>1</v>
      </c>
      <c r="D25" s="117">
        <v>138</v>
      </c>
      <c r="E25" s="11"/>
    </row>
    <row r="26" spans="1:5" ht="15.75" customHeight="1" thickBot="1" x14ac:dyDescent="0.3">
      <c r="A26" s="144" t="s">
        <v>14</v>
      </c>
      <c r="B26" s="145"/>
      <c r="C26" s="145"/>
      <c r="D26" s="118">
        <f>D22+D23+D24+D25</f>
        <v>5141.8690000000006</v>
      </c>
      <c r="E26" s="11"/>
    </row>
    <row r="28" spans="1:5" x14ac:dyDescent="0.25">
      <c r="A28" s="18" t="s">
        <v>108</v>
      </c>
    </row>
    <row r="29" spans="1:5" ht="13.5" thickBot="1" x14ac:dyDescent="0.3"/>
    <row r="30" spans="1:5" ht="13.9" customHeight="1" x14ac:dyDescent="0.25">
      <c r="A30" s="113" t="s">
        <v>8</v>
      </c>
      <c r="B30" s="114" t="s">
        <v>9</v>
      </c>
      <c r="C30" s="114" t="s">
        <v>6</v>
      </c>
      <c r="D30" s="115" t="s">
        <v>122</v>
      </c>
      <c r="E30" s="11"/>
    </row>
    <row r="31" spans="1:5" x14ac:dyDescent="0.25">
      <c r="A31" s="93" t="s">
        <v>127</v>
      </c>
      <c r="B31" s="19" t="s">
        <v>15</v>
      </c>
      <c r="C31" s="19">
        <v>1</v>
      </c>
      <c r="D31" s="117">
        <v>19.100000000000001</v>
      </c>
      <c r="E31" s="11"/>
    </row>
    <row r="32" spans="1:5" ht="13.15" customHeight="1" x14ac:dyDescent="0.25">
      <c r="A32" s="120" t="s">
        <v>121</v>
      </c>
      <c r="B32" s="19" t="s">
        <v>16</v>
      </c>
      <c r="C32" s="19">
        <v>1</v>
      </c>
      <c r="D32" s="117">
        <v>32.630000000000003</v>
      </c>
      <c r="E32" s="11"/>
    </row>
    <row r="33" spans="1:5" x14ac:dyDescent="0.25">
      <c r="A33" s="93" t="s">
        <v>128</v>
      </c>
      <c r="B33" s="19" t="s">
        <v>16</v>
      </c>
      <c r="C33" s="19">
        <v>1</v>
      </c>
      <c r="D33" s="117">
        <v>78.89</v>
      </c>
      <c r="E33" s="11"/>
    </row>
    <row r="34" spans="1:5" x14ac:dyDescent="0.25">
      <c r="A34" s="93" t="s">
        <v>129</v>
      </c>
      <c r="B34" s="19" t="s">
        <v>15</v>
      </c>
      <c r="C34" s="19">
        <v>1</v>
      </c>
      <c r="D34" s="117">
        <v>18.21</v>
      </c>
      <c r="E34" s="11"/>
    </row>
    <row r="35" spans="1:5" x14ac:dyDescent="0.25">
      <c r="A35" s="120" t="s">
        <v>130</v>
      </c>
      <c r="B35" s="19" t="s">
        <v>15</v>
      </c>
      <c r="C35" s="19">
        <v>1</v>
      </c>
      <c r="D35" s="117">
        <f>6.76*2</f>
        <v>13.52</v>
      </c>
      <c r="E35" s="11"/>
    </row>
    <row r="36" spans="1:5" x14ac:dyDescent="0.25">
      <c r="A36" s="120" t="s">
        <v>131</v>
      </c>
      <c r="B36" s="121" t="s">
        <v>15</v>
      </c>
      <c r="C36" s="19">
        <v>1</v>
      </c>
      <c r="D36" s="117">
        <v>29.9</v>
      </c>
      <c r="E36" s="11"/>
    </row>
    <row r="37" spans="1:5" ht="15.75" customHeight="1" thickBot="1" x14ac:dyDescent="0.3">
      <c r="A37" s="138" t="s">
        <v>110</v>
      </c>
      <c r="B37" s="139"/>
      <c r="C37" s="140"/>
      <c r="D37" s="116">
        <f>SUM(D31:D36)</f>
        <v>192.25000000000003</v>
      </c>
      <c r="E37" s="11"/>
    </row>
    <row r="38" spans="1:5" ht="11.25" customHeight="1" thickBot="1" x14ac:dyDescent="0.3"/>
    <row r="39" spans="1:5" ht="17.25" customHeight="1" thickBot="1" x14ac:dyDescent="0.3">
      <c r="A39" s="96" t="s">
        <v>112</v>
      </c>
      <c r="B39" s="97"/>
      <c r="C39" s="97"/>
      <c r="D39" s="20">
        <f>D26+D37</f>
        <v>5334.1190000000006</v>
      </c>
      <c r="E39" s="11"/>
    </row>
    <row r="40" spans="1:5" ht="11.25" customHeight="1" x14ac:dyDescent="0.25">
      <c r="E40" s="11"/>
    </row>
    <row r="41" spans="1:5" x14ac:dyDescent="0.25">
      <c r="A41" s="18" t="s">
        <v>106</v>
      </c>
      <c r="E41" s="11"/>
    </row>
    <row r="42" spans="1:5" ht="11.25" customHeight="1" thickBot="1" x14ac:dyDescent="0.3">
      <c r="E42" s="11"/>
    </row>
    <row r="43" spans="1:5" x14ac:dyDescent="0.25">
      <c r="A43" s="113" t="s">
        <v>8</v>
      </c>
      <c r="B43" s="114" t="s">
        <v>9</v>
      </c>
      <c r="C43" s="114" t="s">
        <v>6</v>
      </c>
      <c r="D43" s="115" t="s">
        <v>10</v>
      </c>
      <c r="E43" s="11"/>
    </row>
    <row r="44" spans="1:5" ht="13.5" thickBot="1" x14ac:dyDescent="0.3">
      <c r="A44" s="95" t="s">
        <v>17</v>
      </c>
      <c r="B44" s="119" t="s">
        <v>3</v>
      </c>
      <c r="C44" s="119">
        <v>22.19</v>
      </c>
      <c r="D44" s="116">
        <f>(C44/100)*D39</f>
        <v>1183.6410061000001</v>
      </c>
      <c r="E44" s="11"/>
    </row>
    <row r="45" spans="1:5" ht="13.5" thickBot="1" x14ac:dyDescent="0.3">
      <c r="E45" s="11"/>
    </row>
    <row r="46" spans="1:5" ht="15.75" customHeight="1" thickBot="1" x14ac:dyDescent="0.3">
      <c r="A46" s="141" t="s">
        <v>111</v>
      </c>
      <c r="B46" s="142"/>
      <c r="C46" s="143"/>
      <c r="D46" s="20">
        <f>D39+D44</f>
        <v>6517.7600061000012</v>
      </c>
      <c r="E46" s="11"/>
    </row>
    <row r="47" spans="1:5" ht="15.75" x14ac:dyDescent="0.25">
      <c r="A47" s="23"/>
      <c r="B47" s="23"/>
      <c r="C47" s="23"/>
      <c r="D47" s="24"/>
      <c r="E47" s="24"/>
    </row>
    <row r="48" spans="1:5" s="1" customFormat="1" ht="16.5" customHeight="1" x14ac:dyDescent="0.25">
      <c r="A48" s="6" t="s">
        <v>13</v>
      </c>
      <c r="B48" s="15"/>
      <c r="C48" s="15"/>
      <c r="D48" s="15"/>
      <c r="E48" s="15"/>
    </row>
    <row r="49" spans="1:7" s="18" customFormat="1" x14ac:dyDescent="0.25">
      <c r="A49" s="13"/>
      <c r="B49" s="14"/>
      <c r="C49" s="17"/>
      <c r="D49" s="15"/>
      <c r="E49" s="16"/>
    </row>
    <row r="50" spans="1:7" s="29" customFormat="1" ht="16.5" customHeight="1" x14ac:dyDescent="0.25">
      <c r="A50" s="26" t="s">
        <v>18</v>
      </c>
      <c r="B50" s="27"/>
      <c r="C50" s="17"/>
      <c r="D50" s="15"/>
      <c r="E50" s="28"/>
    </row>
    <row r="51" spans="1:7" s="1" customFormat="1" ht="12.75" customHeight="1" x14ac:dyDescent="0.25">
      <c r="A51" s="25" t="s">
        <v>19</v>
      </c>
      <c r="B51" s="30">
        <v>0.2</v>
      </c>
      <c r="C51" s="17"/>
      <c r="D51" s="15"/>
      <c r="E51" s="15"/>
      <c r="G51" s="106"/>
    </row>
    <row r="52" spans="1:7" s="1" customFormat="1" ht="12.75" customHeight="1" x14ac:dyDescent="0.25">
      <c r="A52" s="25" t="s">
        <v>20</v>
      </c>
      <c r="B52" s="30">
        <v>0.08</v>
      </c>
      <c r="C52" s="17"/>
      <c r="D52" s="15"/>
      <c r="E52" s="15"/>
      <c r="G52" s="106"/>
    </row>
    <row r="53" spans="1:7" s="1" customFormat="1" ht="12.75" customHeight="1" x14ac:dyDescent="0.25">
      <c r="A53" s="25" t="s">
        <v>21</v>
      </c>
      <c r="B53" s="30">
        <v>0.03</v>
      </c>
      <c r="C53" s="17"/>
      <c r="D53" s="15"/>
      <c r="E53" s="15"/>
      <c r="G53" s="106"/>
    </row>
    <row r="54" spans="1:7" s="1" customFormat="1" ht="12.75" customHeight="1" x14ac:dyDescent="0.25">
      <c r="A54" s="25" t="s">
        <v>22</v>
      </c>
      <c r="B54" s="30">
        <v>2.5000000000000001E-2</v>
      </c>
      <c r="C54" s="17"/>
      <c r="D54" s="15"/>
      <c r="E54" s="15"/>
      <c r="G54" s="106"/>
    </row>
    <row r="55" spans="1:7" s="1" customFormat="1" ht="12.75" customHeight="1" x14ac:dyDescent="0.25">
      <c r="A55" s="25" t="s">
        <v>23</v>
      </c>
      <c r="B55" s="30">
        <v>6.0000000000000001E-3</v>
      </c>
      <c r="C55" s="17"/>
      <c r="D55" s="15"/>
      <c r="E55" s="15"/>
      <c r="G55" s="106"/>
    </row>
    <row r="56" spans="1:7" s="1" customFormat="1" ht="12.75" customHeight="1" x14ac:dyDescent="0.25">
      <c r="A56" s="25" t="s">
        <v>24</v>
      </c>
      <c r="B56" s="30">
        <v>1.4999999999999999E-2</v>
      </c>
      <c r="C56" s="17"/>
      <c r="D56" s="15"/>
      <c r="E56" s="15"/>
      <c r="G56" s="106"/>
    </row>
    <row r="57" spans="1:7" s="1" customFormat="1" ht="12.75" customHeight="1" x14ac:dyDescent="0.25">
      <c r="A57" s="25" t="s">
        <v>25</v>
      </c>
      <c r="B57" s="30">
        <v>0.01</v>
      </c>
      <c r="C57" s="17"/>
      <c r="D57" s="15"/>
      <c r="E57" s="15"/>
      <c r="G57" s="106"/>
    </row>
    <row r="58" spans="1:7" s="1" customFormat="1" ht="12.75" customHeight="1" x14ac:dyDescent="0.25">
      <c r="A58" s="25" t="s">
        <v>26</v>
      </c>
      <c r="B58" s="30">
        <v>2E-3</v>
      </c>
      <c r="C58" s="17"/>
      <c r="D58" s="15"/>
      <c r="E58" s="15"/>
      <c r="G58" s="106"/>
    </row>
    <row r="59" spans="1:7" s="18" customFormat="1" ht="12.75" customHeight="1" x14ac:dyDescent="0.25">
      <c r="A59" s="31" t="s">
        <v>27</v>
      </c>
      <c r="B59" s="32">
        <v>0.3680000000000001</v>
      </c>
      <c r="C59" s="17"/>
      <c r="D59" s="15"/>
      <c r="E59" s="16"/>
    </row>
    <row r="60" spans="1:7" ht="9" customHeight="1" x14ac:dyDescent="0.25"/>
    <row r="61" spans="1:7" s="29" customFormat="1" ht="16.5" customHeight="1" x14ac:dyDescent="0.25">
      <c r="A61" s="26" t="s">
        <v>28</v>
      </c>
      <c r="B61" s="33"/>
      <c r="C61" s="17"/>
      <c r="D61" s="15"/>
      <c r="E61" s="28"/>
    </row>
    <row r="62" spans="1:7" s="1" customFormat="1" ht="12.75" customHeight="1" x14ac:dyDescent="0.25">
      <c r="A62" s="25" t="s">
        <v>71</v>
      </c>
      <c r="B62" s="30">
        <v>6.1899999999999997E-2</v>
      </c>
      <c r="C62" s="17"/>
      <c r="D62" s="15"/>
      <c r="E62" s="15"/>
    </row>
    <row r="63" spans="1:7" s="1" customFormat="1" ht="12.75" customHeight="1" x14ac:dyDescent="0.25">
      <c r="A63" s="25" t="s">
        <v>73</v>
      </c>
      <c r="B63" s="30">
        <v>8.3299999999999999E-2</v>
      </c>
      <c r="C63" s="17"/>
      <c r="D63" s="15"/>
      <c r="E63" s="15"/>
      <c r="G63" s="106"/>
    </row>
    <row r="64" spans="1:7" s="1" customFormat="1" ht="12.75" customHeight="1" x14ac:dyDescent="0.25">
      <c r="A64" s="25" t="s">
        <v>75</v>
      </c>
      <c r="B64" s="30">
        <v>5.9999999999999995E-4</v>
      </c>
      <c r="C64" s="17"/>
      <c r="D64" s="15"/>
      <c r="E64" s="15"/>
    </row>
    <row r="65" spans="1:7" s="18" customFormat="1" ht="12.75" customHeight="1" x14ac:dyDescent="0.25">
      <c r="A65" s="25" t="s">
        <v>77</v>
      </c>
      <c r="B65" s="30">
        <v>8.2000000000000007E-3</v>
      </c>
      <c r="C65" s="17"/>
      <c r="D65" s="15"/>
      <c r="E65" s="16"/>
      <c r="G65" s="107"/>
    </row>
    <row r="66" spans="1:7" x14ac:dyDescent="0.25">
      <c r="A66" s="25" t="s">
        <v>79</v>
      </c>
      <c r="B66" s="30">
        <v>3.0999999999999999E-3</v>
      </c>
    </row>
    <row r="67" spans="1:7" s="29" customFormat="1" ht="16.5" customHeight="1" x14ac:dyDescent="0.25">
      <c r="A67" s="25" t="s">
        <v>81</v>
      </c>
      <c r="B67" s="30">
        <v>1.66E-2</v>
      </c>
      <c r="C67" s="34"/>
      <c r="D67" s="3"/>
      <c r="E67" s="28"/>
      <c r="G67" s="108"/>
    </row>
    <row r="68" spans="1:7" s="1" customFormat="1" ht="12.75" customHeight="1" x14ac:dyDescent="0.25">
      <c r="A68" s="31" t="s">
        <v>27</v>
      </c>
      <c r="B68" s="32">
        <v>0.17369999999999999</v>
      </c>
      <c r="C68" s="17"/>
      <c r="D68" s="15"/>
      <c r="E68" s="15"/>
    </row>
    <row r="69" spans="1:7" s="1" customFormat="1" ht="12.75" customHeight="1" x14ac:dyDescent="0.25">
      <c r="A69" s="25"/>
      <c r="B69" s="30"/>
      <c r="C69" s="17"/>
      <c r="D69" s="15"/>
      <c r="E69" s="15"/>
      <c r="G69" s="106"/>
    </row>
    <row r="70" spans="1:7" s="18" customFormat="1" x14ac:dyDescent="0.2">
      <c r="A70" s="26" t="s">
        <v>29</v>
      </c>
      <c r="B70" s="33"/>
      <c r="C70" s="17"/>
      <c r="E70" s="35"/>
    </row>
    <row r="71" spans="1:7" x14ac:dyDescent="0.2">
      <c r="A71" s="25" t="s">
        <v>85</v>
      </c>
      <c r="B71" s="30">
        <v>2.5600000000000001E-2</v>
      </c>
      <c r="D71" s="35"/>
      <c r="E71" s="35"/>
    </row>
    <row r="72" spans="1:7" s="29" customFormat="1" ht="16.5" customHeight="1" x14ac:dyDescent="0.2">
      <c r="A72" s="25" t="s">
        <v>87</v>
      </c>
      <c r="B72" s="30">
        <v>4.9200000000000001E-2</v>
      </c>
      <c r="C72" s="34"/>
      <c r="D72" s="35"/>
      <c r="E72" s="35"/>
    </row>
    <row r="73" spans="1:7" s="1" customFormat="1" ht="12.75" customHeight="1" x14ac:dyDescent="0.2">
      <c r="A73" s="25" t="s">
        <v>89</v>
      </c>
      <c r="B73" s="30">
        <v>1.2595200000000001E-3</v>
      </c>
      <c r="C73" s="17"/>
      <c r="D73" s="35"/>
      <c r="E73" s="35"/>
    </row>
    <row r="74" spans="1:7" s="1" customFormat="1" ht="12.75" customHeight="1" x14ac:dyDescent="0.2">
      <c r="A74" s="25" t="s">
        <v>91</v>
      </c>
      <c r="B74" s="30">
        <v>2.0500000000000001E-2</v>
      </c>
      <c r="C74" s="17"/>
      <c r="D74" s="35"/>
      <c r="E74" s="35"/>
    </row>
    <row r="75" spans="1:7" s="1" customFormat="1" ht="12.75" customHeight="1" x14ac:dyDescent="0.2">
      <c r="A75" s="25" t="s">
        <v>93</v>
      </c>
      <c r="B75" s="30">
        <v>1.8E-3</v>
      </c>
      <c r="C75" s="17"/>
      <c r="D75" s="35"/>
      <c r="E75" s="35"/>
    </row>
    <row r="76" spans="1:7" s="1" customFormat="1" ht="12.75" customHeight="1" x14ac:dyDescent="0.2">
      <c r="A76" s="31" t="s">
        <v>27</v>
      </c>
      <c r="B76" s="32">
        <v>9.8359520000000006E-2</v>
      </c>
      <c r="C76" s="17"/>
      <c r="D76" s="35"/>
      <c r="E76" s="35"/>
    </row>
    <row r="77" spans="1:7" s="1" customFormat="1" ht="12.75" customHeight="1" x14ac:dyDescent="0.2">
      <c r="A77" s="25"/>
      <c r="B77" s="30"/>
      <c r="C77" s="17"/>
      <c r="D77" s="35"/>
      <c r="E77" s="35"/>
    </row>
    <row r="78" spans="1:7" s="1" customFormat="1" ht="12.75" customHeight="1" x14ac:dyDescent="0.2">
      <c r="A78" s="26" t="s">
        <v>30</v>
      </c>
      <c r="B78" s="30"/>
      <c r="C78" s="17"/>
      <c r="D78" s="35"/>
      <c r="E78" s="35"/>
    </row>
    <row r="79" spans="1:7" s="1" customFormat="1" ht="12.75" customHeight="1" x14ac:dyDescent="0.2">
      <c r="A79" s="25" t="s">
        <v>31</v>
      </c>
      <c r="B79" s="30">
        <v>6.3899999999999998E-2</v>
      </c>
      <c r="C79" s="17"/>
      <c r="D79" s="35"/>
      <c r="E79" s="35"/>
    </row>
    <row r="80" spans="1:7" s="1" customFormat="1" ht="12.75" customHeight="1" x14ac:dyDescent="0.2">
      <c r="A80" s="25" t="s">
        <v>32</v>
      </c>
      <c r="B80" s="30">
        <v>2E-3</v>
      </c>
      <c r="C80" s="17"/>
      <c r="D80" s="35"/>
      <c r="E80" s="35"/>
    </row>
    <row r="81" spans="1:11" s="1" customFormat="1" ht="12.75" customHeight="1" x14ac:dyDescent="0.2">
      <c r="A81" s="31" t="s">
        <v>27</v>
      </c>
      <c r="B81" s="32">
        <v>6.59E-2</v>
      </c>
      <c r="C81" s="17"/>
      <c r="D81" s="35"/>
      <c r="E81" s="35"/>
    </row>
    <row r="82" spans="1:11" x14ac:dyDescent="0.2">
      <c r="D82" s="35"/>
      <c r="E82" s="35"/>
    </row>
    <row r="83" spans="1:11" s="18" customFormat="1" ht="21.75" customHeight="1" x14ac:dyDescent="0.2">
      <c r="A83" s="31" t="s">
        <v>103</v>
      </c>
      <c r="B83" s="32">
        <v>0.70595952000000006</v>
      </c>
      <c r="C83" s="34"/>
      <c r="D83" s="35"/>
      <c r="E83" s="35"/>
    </row>
    <row r="85" spans="1:11" ht="13.5" customHeight="1" x14ac:dyDescent="0.25">
      <c r="A85" s="36" t="s">
        <v>33</v>
      </c>
    </row>
    <row r="86" spans="1:11" ht="13.5" thickBot="1" x14ac:dyDescent="0.3">
      <c r="A86" s="36"/>
    </row>
    <row r="87" spans="1:11" ht="13.5" customHeight="1" x14ac:dyDescent="0.25">
      <c r="A87" s="37" t="s">
        <v>34</v>
      </c>
      <c r="B87" s="38" t="s">
        <v>35</v>
      </c>
      <c r="C87" s="39">
        <v>0.05</v>
      </c>
    </row>
    <row r="88" spans="1:11" s="15" customFormat="1" ht="13.5" customHeight="1" x14ac:dyDescent="0.25">
      <c r="A88" s="40" t="s">
        <v>36</v>
      </c>
      <c r="B88" s="19" t="s">
        <v>37</v>
      </c>
      <c r="C88" s="41">
        <v>2.5000000000000001E-3</v>
      </c>
      <c r="D88" s="42"/>
      <c r="F88" s="11"/>
      <c r="G88" s="11"/>
      <c r="H88" s="11"/>
      <c r="I88" s="11"/>
      <c r="J88" s="11"/>
      <c r="K88" s="11"/>
    </row>
    <row r="89" spans="1:11" s="15" customFormat="1" ht="13.5" customHeight="1" x14ac:dyDescent="0.25">
      <c r="A89" s="40" t="s">
        <v>38</v>
      </c>
      <c r="B89" s="19" t="s">
        <v>39</v>
      </c>
      <c r="C89" s="41">
        <v>0.05</v>
      </c>
      <c r="F89" s="11"/>
      <c r="G89" s="11"/>
      <c r="H89" s="11"/>
      <c r="I89" s="11"/>
      <c r="J89" s="11"/>
      <c r="K89" s="11"/>
    </row>
    <row r="90" spans="1:11" s="15" customFormat="1" ht="13.5" customHeight="1" x14ac:dyDescent="0.25">
      <c r="A90" s="40" t="s">
        <v>40</v>
      </c>
      <c r="B90" s="19" t="s">
        <v>41</v>
      </c>
      <c r="C90" s="41">
        <v>0.01</v>
      </c>
      <c r="F90" s="11"/>
      <c r="G90" s="11"/>
      <c r="H90" s="11"/>
      <c r="I90" s="11"/>
      <c r="J90" s="11"/>
      <c r="K90" s="11"/>
    </row>
    <row r="91" spans="1:11" s="15" customFormat="1" ht="13.5" customHeight="1" x14ac:dyDescent="0.25">
      <c r="A91" s="43" t="s">
        <v>42</v>
      </c>
      <c r="B91" s="132" t="s">
        <v>43</v>
      </c>
      <c r="C91" s="41">
        <v>0.05</v>
      </c>
      <c r="F91" s="11"/>
      <c r="G91" s="11"/>
      <c r="H91" s="11"/>
      <c r="I91" s="11"/>
      <c r="J91" s="11"/>
      <c r="K91" s="11"/>
    </row>
    <row r="92" spans="1:11" s="15" customFormat="1" ht="13.5" customHeight="1" thickBot="1" x14ac:dyDescent="0.3">
      <c r="A92" s="44" t="s">
        <v>44</v>
      </c>
      <c r="B92" s="133"/>
      <c r="C92" s="45">
        <v>3.6499999999999998E-2</v>
      </c>
      <c r="F92" s="11"/>
      <c r="G92" s="11"/>
      <c r="H92" s="11"/>
      <c r="I92" s="11"/>
      <c r="J92" s="11"/>
      <c r="K92" s="11"/>
    </row>
    <row r="93" spans="1:11" s="15" customFormat="1" ht="14.25" customHeight="1" x14ac:dyDescent="0.25">
      <c r="A93" s="46" t="s">
        <v>45</v>
      </c>
      <c r="B93" s="47"/>
      <c r="C93" s="48"/>
      <c r="F93" s="11"/>
      <c r="G93" s="11"/>
      <c r="H93" s="11"/>
      <c r="I93" s="11"/>
      <c r="J93" s="11"/>
      <c r="K93" s="11"/>
    </row>
    <row r="94" spans="1:11" s="15" customFormat="1" ht="18" customHeight="1" thickBot="1" x14ac:dyDescent="0.3">
      <c r="A94" s="49" t="s">
        <v>46</v>
      </c>
      <c r="B94" s="50"/>
      <c r="C94" s="51"/>
      <c r="F94" s="11"/>
      <c r="G94" s="11"/>
      <c r="H94" s="11"/>
      <c r="I94" s="11"/>
      <c r="J94" s="11"/>
      <c r="K94" s="11"/>
    </row>
    <row r="95" spans="1:11" s="15" customFormat="1" ht="19.5" customHeight="1" thickBot="1" x14ac:dyDescent="0.3">
      <c r="A95" s="52" t="s">
        <v>47</v>
      </c>
      <c r="B95" s="22"/>
      <c r="C95" s="53">
        <f>ROUND((((1+C87+C88)*(1+C89)*(1+C90))/(1-(C91+C92))-1),4)</f>
        <v>0.22189999999999999</v>
      </c>
      <c r="F95" s="11"/>
      <c r="G95" s="11"/>
      <c r="H95" s="11"/>
      <c r="I95" s="11"/>
      <c r="J95" s="11"/>
      <c r="K95" s="11"/>
    </row>
    <row r="97" spans="1:3" x14ac:dyDescent="0.25">
      <c r="A97" s="124" t="s">
        <v>143</v>
      </c>
      <c r="B97" s="125"/>
      <c r="C97" s="126"/>
    </row>
    <row r="98" spans="1:3" x14ac:dyDescent="0.25">
      <c r="A98" s="127"/>
      <c r="B98" s="128"/>
      <c r="C98" s="129"/>
    </row>
    <row r="99" spans="1:3" x14ac:dyDescent="0.25">
      <c r="A99" s="1"/>
      <c r="B99" s="1"/>
      <c r="C99" s="1"/>
    </row>
    <row r="100" spans="1:3" ht="15" x14ac:dyDescent="0.25">
      <c r="A100" s="130" t="s">
        <v>104</v>
      </c>
      <c r="B100" s="130"/>
      <c r="C100" s="1"/>
    </row>
    <row r="101" spans="1:3" ht="15" x14ac:dyDescent="0.25">
      <c r="A101" s="130" t="s">
        <v>105</v>
      </c>
      <c r="B101" s="130"/>
      <c r="C101" s="1"/>
    </row>
  </sheetData>
  <mergeCells count="17">
    <mergeCell ref="A4:D4"/>
    <mergeCell ref="A97:C98"/>
    <mergeCell ref="A100:B100"/>
    <mergeCell ref="A101:B101"/>
    <mergeCell ref="A2:D2"/>
    <mergeCell ref="B91:B92"/>
    <mergeCell ref="B10:C10"/>
    <mergeCell ref="B11:C11"/>
    <mergeCell ref="A37:C37"/>
    <mergeCell ref="A46:C46"/>
    <mergeCell ref="A26:C26"/>
    <mergeCell ref="A13:C13"/>
    <mergeCell ref="A16:C16"/>
    <mergeCell ref="A17:C17"/>
    <mergeCell ref="B7:C7"/>
    <mergeCell ref="B8:C8"/>
    <mergeCell ref="B9:C9"/>
  </mergeCells>
  <pageMargins left="0.511811024" right="0.511811024" top="0.78740157499999996" bottom="0.78740157499999996" header="0.31496062000000002" footer="0.31496062000000002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B03A0-8EA8-410E-9579-C3F85F06D33E}">
  <dimension ref="B1:D16"/>
  <sheetViews>
    <sheetView workbookViewId="0">
      <selection activeCell="D24" sqref="D24"/>
    </sheetView>
  </sheetViews>
  <sheetFormatPr defaultRowHeight="15" x14ac:dyDescent="0.25"/>
  <cols>
    <col min="2" max="2" width="21" customWidth="1"/>
    <col min="3" max="3" width="13.140625" bestFit="1" customWidth="1"/>
    <col min="4" max="4" width="177.7109375" customWidth="1"/>
  </cols>
  <sheetData>
    <row r="1" spans="2:4" ht="15.75" thickBot="1" x14ac:dyDescent="0.3"/>
    <row r="2" spans="2:4" x14ac:dyDescent="0.25">
      <c r="B2" s="157" t="s">
        <v>107</v>
      </c>
      <c r="C2" s="158"/>
      <c r="D2" s="159"/>
    </row>
    <row r="3" spans="2:4" x14ac:dyDescent="0.25">
      <c r="B3" s="103" t="s">
        <v>1</v>
      </c>
      <c r="C3" s="102" t="s">
        <v>48</v>
      </c>
      <c r="D3" s="104" t="s">
        <v>49</v>
      </c>
    </row>
    <row r="4" spans="2:4" x14ac:dyDescent="0.25">
      <c r="B4" s="122" t="s">
        <v>139</v>
      </c>
      <c r="C4" s="55">
        <v>2697.57</v>
      </c>
      <c r="D4" s="163" t="s">
        <v>142</v>
      </c>
    </row>
    <row r="5" spans="2:4" x14ac:dyDescent="0.25">
      <c r="B5" s="54" t="s">
        <v>140</v>
      </c>
      <c r="C5" s="55">
        <f>19*22</f>
        <v>418</v>
      </c>
      <c r="D5" s="163" t="s">
        <v>142</v>
      </c>
    </row>
    <row r="6" spans="2:4" x14ac:dyDescent="0.25">
      <c r="B6" s="54" t="s">
        <v>132</v>
      </c>
      <c r="C6" s="94">
        <v>138</v>
      </c>
      <c r="D6" s="163" t="s">
        <v>142</v>
      </c>
    </row>
    <row r="7" spans="2:4" ht="15.75" thickBot="1" x14ac:dyDescent="0.3">
      <c r="B7" s="89" t="s">
        <v>119</v>
      </c>
      <c r="C7" s="58">
        <v>0</v>
      </c>
      <c r="D7" s="109" t="s">
        <v>120</v>
      </c>
    </row>
    <row r="8" spans="2:4" ht="15.75" thickBot="1" x14ac:dyDescent="0.3"/>
    <row r="9" spans="2:4" ht="15.75" thickBot="1" x14ac:dyDescent="0.3">
      <c r="B9" s="157" t="s">
        <v>109</v>
      </c>
      <c r="C9" s="158"/>
      <c r="D9" s="159"/>
    </row>
    <row r="10" spans="2:4" x14ac:dyDescent="0.25">
      <c r="B10" s="56" t="s">
        <v>1</v>
      </c>
      <c r="C10" s="57" t="s">
        <v>48</v>
      </c>
      <c r="D10" s="92" t="s">
        <v>50</v>
      </c>
    </row>
    <row r="11" spans="2:4" x14ac:dyDescent="0.25">
      <c r="B11" s="93" t="s">
        <v>127</v>
      </c>
      <c r="C11" s="55">
        <v>19.100000000000001</v>
      </c>
      <c r="D11" s="110" t="s">
        <v>133</v>
      </c>
    </row>
    <row r="12" spans="2:4" x14ac:dyDescent="0.25">
      <c r="B12" s="120" t="s">
        <v>121</v>
      </c>
      <c r="C12" s="55">
        <v>32.630000000000003</v>
      </c>
      <c r="D12" s="110" t="s">
        <v>134</v>
      </c>
    </row>
    <row r="13" spans="2:4" x14ac:dyDescent="0.25">
      <c r="B13" s="93" t="s">
        <v>128</v>
      </c>
      <c r="C13" s="94">
        <v>78.89</v>
      </c>
      <c r="D13" s="111" t="s">
        <v>135</v>
      </c>
    </row>
    <row r="14" spans="2:4" x14ac:dyDescent="0.25">
      <c r="B14" s="93" t="s">
        <v>129</v>
      </c>
      <c r="C14" s="94">
        <v>18.21</v>
      </c>
      <c r="D14" s="111" t="s">
        <v>136</v>
      </c>
    </row>
    <row r="15" spans="2:4" x14ac:dyDescent="0.25">
      <c r="B15" s="120" t="s">
        <v>130</v>
      </c>
      <c r="C15" s="94">
        <v>6.76</v>
      </c>
      <c r="D15" s="111" t="s">
        <v>137</v>
      </c>
    </row>
    <row r="16" spans="2:4" ht="15.75" thickBot="1" x14ac:dyDescent="0.3">
      <c r="B16" s="123" t="s">
        <v>131</v>
      </c>
      <c r="C16" s="58">
        <v>29.9</v>
      </c>
      <c r="D16" s="112" t="s">
        <v>138</v>
      </c>
    </row>
  </sheetData>
  <mergeCells count="2">
    <mergeCell ref="B2:D2"/>
    <mergeCell ref="B9:D9"/>
  </mergeCells>
  <hyperlinks>
    <hyperlink ref="D4" r:id="rId1" xr:uid="{8B91FF4A-CBFB-4F6A-9D6A-7A0600A79A2E}"/>
    <hyperlink ref="D13" r:id="rId2" xr:uid="{AF6B998E-256E-4A0B-8508-2D980C49F55A}"/>
    <hyperlink ref="D14" r:id="rId3" xr:uid="{094B3918-770D-4AE5-974B-C24B477C41A8}"/>
    <hyperlink ref="D7" r:id="rId4" display="https://senge.org.br/wp-content/uploads/2024/06/Convencao-Coletiva-de-Trabalho-2024-2025-Registrada.pdf" xr:uid="{EDF74FF0-4C07-4291-9FC1-9CC5017DE444}"/>
    <hyperlink ref="D11" r:id="rId5" xr:uid="{89771ED5-2501-4838-92A4-A33DCC89655B}"/>
    <hyperlink ref="D15" r:id="rId6" xr:uid="{5AB7B90E-7C05-41A6-BC01-BC1B175E3F78}"/>
    <hyperlink ref="D16" r:id="rId7" xr:uid="{26EE538C-1DBB-4DF3-8969-6F846B7C6B03}"/>
    <hyperlink ref="D12" r:id="rId8" xr:uid="{BC57C519-B81F-470B-B9EB-99F1E47494E7}"/>
    <hyperlink ref="D5" r:id="rId9" xr:uid="{C2A9B430-06F5-46B3-B426-26631880FD89}"/>
    <hyperlink ref="D6" r:id="rId10" xr:uid="{C5EF756D-0C26-4777-8C0E-0503EFF9F025}"/>
  </hyperlinks>
  <pageMargins left="0.511811024" right="0.511811024" top="0.78740157499999996" bottom="0.78740157499999996" header="0.31496062000000002" footer="0.31496062000000002"/>
  <pageSetup paperSize="9" orientation="portrait"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2F052-5ADE-4CBC-94A9-CF5A723FF811}">
  <dimension ref="A1:H56"/>
  <sheetViews>
    <sheetView zoomScaleNormal="100" workbookViewId="0">
      <selection activeCell="A3" sqref="A3"/>
    </sheetView>
  </sheetViews>
  <sheetFormatPr defaultRowHeight="12.75" x14ac:dyDescent="0.2"/>
  <cols>
    <col min="1" max="1" width="13.5703125" style="21" customWidth="1"/>
    <col min="2" max="2" width="39.5703125" style="21" bestFit="1" customWidth="1"/>
    <col min="3" max="3" width="14.5703125" style="21" customWidth="1"/>
    <col min="4" max="4" width="37.28515625" style="21" customWidth="1"/>
    <col min="5" max="10" width="9.140625" style="21"/>
    <col min="11" max="11" width="11" style="21" bestFit="1" customWidth="1"/>
    <col min="12" max="16384" width="9.140625" style="21"/>
  </cols>
  <sheetData>
    <row r="1" spans="1:7" s="1" customFormat="1" ht="15.6" customHeight="1" x14ac:dyDescent="0.25">
      <c r="B1" s="2"/>
      <c r="C1" s="2"/>
      <c r="D1" s="2"/>
      <c r="E1" s="2"/>
      <c r="F1" s="2"/>
      <c r="G1" s="59"/>
    </row>
    <row r="2" spans="1:7" s="1" customFormat="1" ht="15.6" customHeight="1" x14ac:dyDescent="0.25">
      <c r="A2" s="60" t="s">
        <v>123</v>
      </c>
      <c r="B2" s="2"/>
      <c r="C2" s="2"/>
      <c r="D2" s="2"/>
      <c r="E2" s="2"/>
      <c r="F2" s="2"/>
      <c r="G2" s="61"/>
    </row>
    <row r="3" spans="1:7" ht="13.5" thickBot="1" x14ac:dyDescent="0.25"/>
    <row r="4" spans="1:7" ht="18" x14ac:dyDescent="0.2">
      <c r="A4" s="160" t="s">
        <v>51</v>
      </c>
      <c r="B4" s="161"/>
      <c r="C4" s="162"/>
      <c r="D4" s="62"/>
      <c r="E4" s="62"/>
      <c r="F4" s="62"/>
    </row>
    <row r="5" spans="1:7" ht="14.25" x14ac:dyDescent="0.2">
      <c r="A5" s="63" t="s">
        <v>52</v>
      </c>
      <c r="B5" s="64" t="s">
        <v>53</v>
      </c>
      <c r="C5" s="65" t="s">
        <v>48</v>
      </c>
      <c r="D5" s="66"/>
    </row>
    <row r="6" spans="1:7" ht="14.25" x14ac:dyDescent="0.2">
      <c r="A6" s="63" t="s">
        <v>54</v>
      </c>
      <c r="B6" s="64" t="s">
        <v>19</v>
      </c>
      <c r="C6" s="67">
        <v>0.2</v>
      </c>
      <c r="D6" s="66"/>
    </row>
    <row r="7" spans="1:7" ht="14.25" x14ac:dyDescent="0.2">
      <c r="A7" s="63" t="s">
        <v>55</v>
      </c>
      <c r="B7" s="64" t="s">
        <v>56</v>
      </c>
      <c r="C7" s="67">
        <v>1.4999999999999999E-2</v>
      </c>
      <c r="D7" s="66"/>
    </row>
    <row r="8" spans="1:7" ht="14.25" x14ac:dyDescent="0.2">
      <c r="A8" s="63" t="s">
        <v>57</v>
      </c>
      <c r="B8" s="64" t="s">
        <v>58</v>
      </c>
      <c r="C8" s="67">
        <v>0.01</v>
      </c>
      <c r="D8" s="66"/>
    </row>
    <row r="9" spans="1:7" ht="14.25" x14ac:dyDescent="0.2">
      <c r="A9" s="63" t="s">
        <v>59</v>
      </c>
      <c r="B9" s="64" t="s">
        <v>60</v>
      </c>
      <c r="C9" s="67">
        <v>2E-3</v>
      </c>
      <c r="D9" s="66"/>
    </row>
    <row r="10" spans="1:7" ht="14.25" x14ac:dyDescent="0.2">
      <c r="A10" s="63" t="s">
        <v>61</v>
      </c>
      <c r="B10" s="64" t="s">
        <v>62</v>
      </c>
      <c r="C10" s="67">
        <v>6.0000000000000001E-3</v>
      </c>
      <c r="D10" s="66"/>
    </row>
    <row r="11" spans="1:7" ht="14.25" x14ac:dyDescent="0.2">
      <c r="A11" s="63" t="s">
        <v>63</v>
      </c>
      <c r="B11" s="64" t="s">
        <v>64</v>
      </c>
      <c r="C11" s="67">
        <v>2.5000000000000001E-2</v>
      </c>
      <c r="D11" s="66"/>
    </row>
    <row r="12" spans="1:7" ht="14.25" x14ac:dyDescent="0.2">
      <c r="A12" s="63" t="s">
        <v>65</v>
      </c>
      <c r="B12" s="64" t="s">
        <v>66</v>
      </c>
      <c r="C12" s="67">
        <v>0.03</v>
      </c>
      <c r="D12" s="66"/>
    </row>
    <row r="13" spans="1:7" ht="14.25" x14ac:dyDescent="0.2">
      <c r="A13" s="63" t="s">
        <v>67</v>
      </c>
      <c r="B13" s="64" t="s">
        <v>20</v>
      </c>
      <c r="C13" s="67">
        <v>0.08</v>
      </c>
      <c r="D13" s="66"/>
    </row>
    <row r="14" spans="1:7" ht="15" x14ac:dyDescent="0.2">
      <c r="A14" s="63" t="s">
        <v>68</v>
      </c>
      <c r="B14" s="68" t="s">
        <v>69</v>
      </c>
      <c r="C14" s="69">
        <f>SUM(C6:C13)</f>
        <v>0.36800000000000005</v>
      </c>
      <c r="D14" s="66"/>
    </row>
    <row r="15" spans="1:7" ht="15" x14ac:dyDescent="0.2">
      <c r="A15" s="70"/>
      <c r="B15" s="71"/>
      <c r="C15" s="72"/>
      <c r="D15" s="66"/>
    </row>
    <row r="16" spans="1:7" ht="14.25" x14ac:dyDescent="0.2">
      <c r="A16" s="63" t="s">
        <v>70</v>
      </c>
      <c r="B16" s="73" t="s">
        <v>71</v>
      </c>
      <c r="C16" s="67">
        <f>ROUND(IF('[1]3.CAGED'!C28&gt;24,(1-12/'[1]3.CAGED'!C28)*0.1111,0.1111-C25),4)</f>
        <v>6.1899999999999997E-2</v>
      </c>
      <c r="D16" s="66"/>
    </row>
    <row r="17" spans="1:8" ht="14.25" x14ac:dyDescent="0.2">
      <c r="A17" s="63" t="s">
        <v>72</v>
      </c>
      <c r="B17" s="73" t="s">
        <v>73</v>
      </c>
      <c r="C17" s="67">
        <f>ROUND('[1]3.CAGED'!C32/'[1]3.CAGED'!C29,4)</f>
        <v>8.3299999999999999E-2</v>
      </c>
      <c r="D17" s="66"/>
    </row>
    <row r="18" spans="1:8" ht="14.25" x14ac:dyDescent="0.2">
      <c r="A18" s="63" t="s">
        <v>74</v>
      </c>
      <c r="B18" s="73" t="s">
        <v>75</v>
      </c>
      <c r="C18" s="67">
        <v>5.9999999999999995E-4</v>
      </c>
      <c r="D18" s="66"/>
    </row>
    <row r="19" spans="1:8" ht="14.25" x14ac:dyDescent="0.2">
      <c r="A19" s="63" t="s">
        <v>76</v>
      </c>
      <c r="B19" s="73" t="s">
        <v>77</v>
      </c>
      <c r="C19" s="67">
        <v>8.2000000000000007E-3</v>
      </c>
      <c r="D19" s="66"/>
    </row>
    <row r="20" spans="1:8" ht="14.25" x14ac:dyDescent="0.2">
      <c r="A20" s="63" t="s">
        <v>78</v>
      </c>
      <c r="B20" s="73" t="s">
        <v>79</v>
      </c>
      <c r="C20" s="67">
        <v>3.0999999999999999E-3</v>
      </c>
      <c r="D20" s="66"/>
    </row>
    <row r="21" spans="1:8" ht="14.25" x14ac:dyDescent="0.2">
      <c r="A21" s="63" t="s">
        <v>80</v>
      </c>
      <c r="B21" s="73" t="s">
        <v>81</v>
      </c>
      <c r="C21" s="67">
        <v>1.66E-2</v>
      </c>
      <c r="D21" s="66"/>
    </row>
    <row r="22" spans="1:8" ht="15" x14ac:dyDescent="0.2">
      <c r="A22" s="63" t="s">
        <v>82</v>
      </c>
      <c r="B22" s="68" t="s">
        <v>83</v>
      </c>
      <c r="C22" s="69">
        <f>SUM(C16:C21)</f>
        <v>0.17369999999999999</v>
      </c>
      <c r="D22" s="74"/>
    </row>
    <row r="23" spans="1:8" ht="15" x14ac:dyDescent="0.2">
      <c r="A23" s="70"/>
      <c r="B23" s="71"/>
      <c r="C23" s="72"/>
      <c r="D23" s="74"/>
    </row>
    <row r="24" spans="1:8" ht="14.25" x14ac:dyDescent="0.2">
      <c r="A24" s="63" t="s">
        <v>84</v>
      </c>
      <c r="B24" s="64" t="s">
        <v>85</v>
      </c>
      <c r="C24" s="67">
        <f>ROUND(('[1]3.CAGED'!C33) *'[1]3.CAGED'!C26/'[1]3.CAGED'!C29,4)</f>
        <v>2.5600000000000001E-2</v>
      </c>
      <c r="D24" s="66"/>
      <c r="E24" s="75"/>
    </row>
    <row r="25" spans="1:8" ht="14.25" x14ac:dyDescent="0.2">
      <c r="A25" s="63" t="s">
        <v>86</v>
      </c>
      <c r="B25" s="64" t="s">
        <v>87</v>
      </c>
      <c r="C25" s="67">
        <f>ROUND(IF('[1]3.CAGED'!C28&gt;12,12/'[1]3.CAGED'!C28*0.1111,0.1111),4)</f>
        <v>4.9200000000000001E-2</v>
      </c>
      <c r="D25" s="66"/>
      <c r="H25" s="76"/>
    </row>
    <row r="26" spans="1:8" ht="14.25" x14ac:dyDescent="0.2">
      <c r="A26" s="63" t="s">
        <v>88</v>
      </c>
      <c r="B26" s="64" t="s">
        <v>89</v>
      </c>
      <c r="C26" s="67">
        <f>C24*C25</f>
        <v>1.2595200000000001E-3</v>
      </c>
      <c r="D26" s="66"/>
      <c r="E26" s="75"/>
    </row>
    <row r="27" spans="1:8" ht="14.25" x14ac:dyDescent="0.2">
      <c r="A27" s="63" t="s">
        <v>90</v>
      </c>
      <c r="B27" s="64" t="s">
        <v>91</v>
      </c>
      <c r="C27" s="67">
        <f>ROUND(('[1]3.CAGED'!C29+'[1]3.CAGED'!C30+'[1]3.CAGED'!C32)/'[1]3.CAGED'!C27*'[1]3.CAGED'!C34*'[1]3.CAGED'!C35*'[1]3.CAGED'!C26/'[1]3.CAGED'!C29,4)</f>
        <v>2.0500000000000001E-2</v>
      </c>
      <c r="D27" s="66"/>
      <c r="G27" s="75"/>
    </row>
    <row r="28" spans="1:8" ht="14.25" x14ac:dyDescent="0.2">
      <c r="A28" s="63" t="s">
        <v>92</v>
      </c>
      <c r="B28" s="64" t="s">
        <v>93</v>
      </c>
      <c r="C28" s="67">
        <f>ROUND(('[1]3.CAGED'!C31/'[1]3.CAGED'!C29)*'[1]3.CAGED'!C26/12,4)</f>
        <v>1.8E-3</v>
      </c>
      <c r="D28" s="66"/>
    </row>
    <row r="29" spans="1:8" ht="15" x14ac:dyDescent="0.2">
      <c r="A29" s="63" t="s">
        <v>94</v>
      </c>
      <c r="B29" s="68" t="s">
        <v>95</v>
      </c>
      <c r="C29" s="69">
        <f>SUM(C24:C28)</f>
        <v>9.8359520000000006E-2</v>
      </c>
      <c r="D29" s="74"/>
    </row>
    <row r="30" spans="1:8" ht="15" x14ac:dyDescent="0.2">
      <c r="A30" s="70"/>
      <c r="B30" s="71"/>
      <c r="C30" s="72"/>
      <c r="D30" s="74"/>
    </row>
    <row r="31" spans="1:8" ht="14.25" x14ac:dyDescent="0.2">
      <c r="A31" s="63" t="s">
        <v>96</v>
      </c>
      <c r="B31" s="64" t="s">
        <v>97</v>
      </c>
      <c r="C31" s="67">
        <f>ROUND(C14*C22,4)</f>
        <v>6.3899999999999998E-2</v>
      </c>
      <c r="D31" s="66"/>
    </row>
    <row r="32" spans="1:8" ht="28.5" x14ac:dyDescent="0.2">
      <c r="A32" s="63" t="s">
        <v>98</v>
      </c>
      <c r="B32" s="77" t="s">
        <v>99</v>
      </c>
      <c r="C32" s="67">
        <f>ROUND((C24*C13),4)</f>
        <v>2E-3</v>
      </c>
      <c r="D32" s="66"/>
    </row>
    <row r="33" spans="1:4" ht="15" x14ac:dyDescent="0.2">
      <c r="A33" s="63" t="s">
        <v>100</v>
      </c>
      <c r="B33" s="68" t="s">
        <v>101</v>
      </c>
      <c r="C33" s="69">
        <f>SUM(C31:C32)</f>
        <v>6.59E-2</v>
      </c>
      <c r="D33" s="74"/>
    </row>
    <row r="34" spans="1:4" ht="15.75" thickBot="1" x14ac:dyDescent="0.25">
      <c r="A34" s="78"/>
      <c r="B34" s="79" t="s">
        <v>102</v>
      </c>
      <c r="C34" s="80">
        <f>C33+C29+C22+C14</f>
        <v>0.70595951999999995</v>
      </c>
      <c r="D34" s="66"/>
    </row>
    <row r="35" spans="1:4" ht="15" x14ac:dyDescent="0.2">
      <c r="A35" s="66"/>
      <c r="B35" s="81"/>
      <c r="C35" s="82"/>
      <c r="D35" s="66"/>
    </row>
    <row r="36" spans="1:4" ht="14.25" x14ac:dyDescent="0.2">
      <c r="A36" s="66"/>
      <c r="B36" s="66"/>
      <c r="C36" s="83"/>
      <c r="D36" s="66"/>
    </row>
    <row r="37" spans="1:4" ht="14.25" x14ac:dyDescent="0.2">
      <c r="A37" s="66"/>
      <c r="B37" s="66"/>
      <c r="C37" s="83"/>
      <c r="D37" s="66"/>
    </row>
    <row r="38" spans="1:4" ht="14.25" x14ac:dyDescent="0.2">
      <c r="A38" s="66"/>
      <c r="B38" s="66"/>
      <c r="C38" s="83"/>
      <c r="D38" s="66"/>
    </row>
    <row r="39" spans="1:4" ht="14.25" x14ac:dyDescent="0.2">
      <c r="A39" s="66"/>
      <c r="B39" s="66"/>
      <c r="C39" s="83"/>
      <c r="D39" s="66"/>
    </row>
    <row r="40" spans="1:4" ht="15" x14ac:dyDescent="0.2">
      <c r="A40" s="66"/>
      <c r="B40" s="81"/>
      <c r="C40" s="82"/>
      <c r="D40" s="66"/>
    </row>
    <row r="41" spans="1:4" ht="15" x14ac:dyDescent="0.2">
      <c r="A41" s="74"/>
      <c r="B41" s="81"/>
      <c r="C41" s="82"/>
      <c r="D41" s="74"/>
    </row>
    <row r="42" spans="1:4" ht="16.5" x14ac:dyDescent="0.2">
      <c r="A42" s="84"/>
    </row>
    <row r="43" spans="1:4" x14ac:dyDescent="0.2">
      <c r="A43" s="85"/>
      <c r="B43" s="86"/>
      <c r="C43" s="86"/>
    </row>
    <row r="44" spans="1:4" ht="14.25" x14ac:dyDescent="0.2">
      <c r="A44" s="66"/>
      <c r="B44" s="87"/>
      <c r="C44" s="86"/>
    </row>
    <row r="45" spans="1:4" ht="14.25" x14ac:dyDescent="0.2">
      <c r="A45" s="66"/>
      <c r="B45" s="87"/>
      <c r="C45" s="66"/>
    </row>
    <row r="46" spans="1:4" ht="14.25" x14ac:dyDescent="0.2">
      <c r="A46" s="66"/>
      <c r="B46" s="83"/>
      <c r="C46" s="86"/>
    </row>
    <row r="47" spans="1:4" ht="14.25" x14ac:dyDescent="0.2">
      <c r="A47" s="66"/>
      <c r="B47" s="87"/>
      <c r="C47" s="66"/>
    </row>
    <row r="48" spans="1:4" ht="14.25" x14ac:dyDescent="0.2">
      <c r="A48" s="66"/>
      <c r="B48" s="83"/>
      <c r="C48" s="86"/>
    </row>
    <row r="49" spans="1:3" ht="14.25" x14ac:dyDescent="0.2">
      <c r="A49" s="66"/>
      <c r="B49" s="87"/>
      <c r="C49" s="66"/>
    </row>
    <row r="50" spans="1:3" ht="14.25" x14ac:dyDescent="0.2">
      <c r="A50" s="66"/>
      <c r="B50" s="83"/>
      <c r="C50" s="86"/>
    </row>
    <row r="51" spans="1:3" ht="14.25" x14ac:dyDescent="0.2">
      <c r="A51" s="66"/>
      <c r="B51" s="87"/>
      <c r="C51" s="66"/>
    </row>
    <row r="52" spans="1:3" ht="14.25" x14ac:dyDescent="0.2">
      <c r="A52" s="66"/>
      <c r="B52" s="83"/>
      <c r="C52" s="86"/>
    </row>
    <row r="53" spans="1:3" ht="16.5" x14ac:dyDescent="0.2">
      <c r="A53" s="84"/>
    </row>
    <row r="56" spans="1:3" x14ac:dyDescent="0.2">
      <c r="A56" s="88"/>
    </row>
  </sheetData>
  <mergeCells count="1">
    <mergeCell ref="A4:C4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Motorista de Carro Pesado</vt:lpstr>
      <vt:lpstr>Referências</vt:lpstr>
      <vt:lpstr>Encargos Sociais</vt:lpstr>
      <vt:lpstr>'Encargos Sociais'!Area_de_impressao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Abigail Bertola Abade</dc:creator>
  <cp:lastModifiedBy>Marcela Abigail Bertola Abade</cp:lastModifiedBy>
  <cp:lastPrinted>2025-07-17T17:53:05Z</cp:lastPrinted>
  <dcterms:created xsi:type="dcterms:W3CDTF">2024-04-30T17:16:06Z</dcterms:created>
  <dcterms:modified xsi:type="dcterms:W3CDTF">2025-07-17T17:54:03Z</dcterms:modified>
</cp:coreProperties>
</file>